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L74" i="4"/>
  <c r="K74"/>
  <c r="D74"/>
  <c r="D73"/>
  <c r="D72"/>
  <c r="D71"/>
  <c r="D70"/>
  <c r="L69"/>
  <c r="K69"/>
  <c r="D69" s="1"/>
  <c r="L68"/>
  <c r="K68"/>
  <c r="D68"/>
  <c r="D67"/>
  <c r="D66"/>
  <c r="D65"/>
  <c r="H64"/>
  <c r="D64" s="1"/>
  <c r="D63"/>
  <c r="D62"/>
  <c r="D61"/>
  <c r="D60"/>
  <c r="D59"/>
  <c r="D58"/>
  <c r="D57"/>
  <c r="D56"/>
  <c r="D55"/>
  <c r="D54"/>
  <c r="L53"/>
  <c r="K53"/>
  <c r="H53"/>
  <c r="D53" s="1"/>
  <c r="D52"/>
  <c r="L51"/>
  <c r="K51"/>
  <c r="H51"/>
  <c r="D51"/>
  <c r="D50"/>
  <c r="D49"/>
  <c r="D48"/>
  <c r="D47"/>
  <c r="D40"/>
  <c r="D39"/>
  <c r="H38"/>
  <c r="D38" s="1"/>
  <c r="H37"/>
  <c r="D37"/>
  <c r="H36"/>
  <c r="D36"/>
  <c r="H35"/>
  <c r="D35"/>
  <c r="D34"/>
  <c r="H33"/>
  <c r="D33" s="1"/>
  <c r="D32"/>
  <c r="H31"/>
  <c r="D31" s="1"/>
  <c r="H30"/>
  <c r="D30"/>
  <c r="D29"/>
  <c r="H28"/>
  <c r="D28" s="1"/>
  <c r="H27"/>
  <c r="D27" s="1"/>
  <c r="D26"/>
  <c r="H22"/>
  <c r="D22" s="1"/>
  <c r="H24"/>
  <c r="D24" s="1"/>
  <c r="L23"/>
  <c r="K23"/>
  <c r="H23"/>
  <c r="D23" s="1"/>
  <c r="H21"/>
  <c r="D21"/>
  <c r="H20"/>
  <c r="H18"/>
  <c r="D18"/>
  <c r="H17"/>
  <c r="D17"/>
  <c r="H16"/>
  <c r="D16" s="1"/>
  <c r="H15"/>
  <c r="D15" s="1"/>
  <c r="L14"/>
  <c r="K14"/>
  <c r="H14"/>
  <c r="D14"/>
  <c r="H13"/>
  <c r="D13"/>
  <c r="H12"/>
  <c r="D12"/>
  <c r="L11"/>
  <c r="L20" s="1"/>
  <c r="K11"/>
  <c r="K20" s="1"/>
  <c r="D20" s="1"/>
  <c r="H11"/>
  <c r="D11" l="1"/>
</calcChain>
</file>

<file path=xl/sharedStrings.xml><?xml version="1.0" encoding="utf-8"?>
<sst xmlns="http://schemas.openxmlformats.org/spreadsheetml/2006/main" count="330" uniqueCount="132">
  <si>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</si>
  <si>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</si>
  <si>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</si>
  <si>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</si>
  <si>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</si>
  <si>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</si>
  <si>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</si>
  <si>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</si>
  <si>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</si>
  <si>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</si>
  <si>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</si>
  <si>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</si>
  <si>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</si>
  <si>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</si>
  <si>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</si>
  <si>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</si>
  <si>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</si>
  <si>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</si>
  <si>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</si>
  <si>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</si>
  <si>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</si>
  <si>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</si>
  <si>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</si>
  <si>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</si>
  <si>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</si>
  <si>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</si>
  <si>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</si>
  <si>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</si>
  <si>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</si>
  <si>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</si>
  <si>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</si>
  <si>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</si>
  <si>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</si>
  <si>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</si>
  <si>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</si>
  <si>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</si>
  <si>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</si>
  <si>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</si>
  <si>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</si>
  <si>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</si>
  <si>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</si>
  <si>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</si>
  <si>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</si>
  <si>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</si>
  <si>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</si>
  <si>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</si>
  <si>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</si>
  <si>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</si>
  <si>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</si>
  <si>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</si>
  <si>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</si>
  <si>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</si>
  <si>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</si>
  <si>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</si>
  <si>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</si>
  <si>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</si>
  <si>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</si>
  <si>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</si>
  <si>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</si>
  <si>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</si>
  <si>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</si>
  <si>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</si>
  <si>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</si>
  <si>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</si>
  <si>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</si>
  <si>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</si>
  <si>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</si>
  <si>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</si>
  <si>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</si>
  <si>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</si>
  <si>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</si>
  <si>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</si>
  <si>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</si>
  <si>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</si>
  <si>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</si>
  <si>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</si>
  <si>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</si>
  <si>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</si>
  <si>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</si>
  <si>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</si>
  <si>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</si>
  <si>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</si>
  <si>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</si>
  <si>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</si>
  <si>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</si>
  <si>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</si>
  <si>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</si>
  <si>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</si>
  <si>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</si>
  <si>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</si>
  <si>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</si>
  <si>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</si>
  <si>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</si>
  <si>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</si>
  <si>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</si>
  <si>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</si>
  <si>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</si>
  <si>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</si>
  <si>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</si>
  <si>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</si>
  <si>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</si>
  <si>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</si>
  <si>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</si>
  <si>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</si>
  <si>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</si>
  <si>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</si>
  <si>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</si>
  <si>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 xml:space="preserve">Информация о реализации законодательства о контрактной системе в сфере закупок </t>
  </si>
  <si>
    <t xml:space="preserve">Работу ЕИС необходимо привести в соответствии с действующим законодательством о контрактной системе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</si>
  <si>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</si>
  <si>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</si>
  <si>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</t>
  </si>
  <si>
    <t xml:space="preserve">I. Сведения  об осуществлении  закупоктоваров, работ, услуг для обеспечения муниципальных нужд 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</si>
  <si>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</si>
  <si>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-июнь  2019 года</t>
  </si>
  <si>
    <r>
      <t xml:space="preserve">Количество </t>
    </r>
    <r>
      <rPr>
        <b/>
        <sz val="12"/>
        <rFont val="Times New Roman"/>
        <family val="1"/>
        <charset val="204"/>
      </rPr>
      <t>несостоявшихся способов</t>
    </r>
    <r>
      <rPr>
        <sz val="12"/>
        <rFont val="Times New Roman"/>
        <family val="1"/>
        <charset val="204"/>
      </rPr>
      <t xml:space="preserve"> определения поставщиков (подрядчиков, исполнителей) (лотов)</t>
    </r>
  </si>
  <si>
    <r>
      <t>Количество</t>
    </r>
    <r>
      <rPr>
        <b/>
        <sz val="12"/>
        <rFont val="Times New Roman"/>
        <family val="1"/>
        <charset val="204"/>
      </rPr>
      <t xml:space="preserve"> несостоявшихся способов </t>
    </r>
    <r>
      <rPr>
        <sz val="12"/>
        <rFont val="Times New Roman"/>
        <family val="1"/>
        <charset val="204"/>
      </rPr>
      <t xml:space="preserve">определения поставщиков (подрядчиков, исполнителей) (лотов), которые </t>
    </r>
    <r>
      <rPr>
        <b/>
        <sz val="12"/>
        <rFont val="Times New Roman"/>
        <family val="1"/>
        <charset val="204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</si>
  <si>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</si>
  <si>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конкурсов, аукционов (лотов), запросов котировок, запросов предложений,  которые </t>
    </r>
    <r>
      <rPr>
        <b/>
        <sz val="12"/>
        <rFont val="Times New Roman"/>
        <family val="1"/>
        <charset val="204"/>
      </rPr>
      <t>не привели к заключению контрактов</t>
    </r>
    <r>
      <rPr>
        <sz val="12"/>
        <rFont val="Times New Roman"/>
        <family val="1"/>
        <charset val="204"/>
      </rPr>
      <t>.</t>
    </r>
  </si>
  <si>
    <r>
      <t xml:space="preserve">количество заключенных контрактов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</si>
  <si>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общая стоимость заключенных контрактов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</si>
  <si>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Количество заключенных контрактов с СМП, СОНО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</si>
  <si>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2"/>
        <rFont val="Times New Roman"/>
        <family val="1"/>
        <charset val="204"/>
      </rPr>
      <t>несостоявшихся</t>
    </r>
    <r>
      <rPr>
        <sz val="12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</si>
  <si>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СОНО, </t>
    </r>
    <r>
      <rPr>
        <b/>
        <sz val="12"/>
        <rFont val="Times New Roman"/>
        <family val="1"/>
        <charset val="204"/>
      </rPr>
      <t>привлекаемыми</t>
    </r>
    <r>
      <rPr>
        <sz val="12"/>
        <rFont val="Times New Roman"/>
        <family val="1"/>
        <charset val="204"/>
      </rPr>
      <t xml:space="preserve"> к исполнению контрактов в качестве </t>
    </r>
    <r>
      <rPr>
        <b/>
        <sz val="12"/>
        <rFont val="Times New Roman"/>
        <family val="1"/>
        <charset val="204"/>
      </rPr>
      <t>субподрядчиков, соисполнителей</t>
    </r>
  </si>
  <si>
    <r>
      <t xml:space="preserve">Стоимость заключенных контрактов с СМП, СОНО, </t>
    </r>
    <r>
      <rPr>
        <b/>
        <sz val="12"/>
        <rFont val="Times New Roman"/>
        <family val="1"/>
        <charset val="204"/>
      </rPr>
      <t>привлекаемыми</t>
    </r>
    <r>
      <rPr>
        <sz val="12"/>
        <rFont val="Times New Roman"/>
        <family val="1"/>
        <charset val="204"/>
      </rPr>
      <t xml:space="preserve"> к исполнению контрактов в качестве </t>
    </r>
    <r>
      <rPr>
        <b/>
        <sz val="12"/>
        <rFont val="Times New Roman"/>
        <family val="1"/>
        <charset val="204"/>
      </rPr>
      <t>субподрядчиков, соисполнителей</t>
    </r>
  </si>
  <si>
    <t xml:space="preserve">Постановление администрации городского округа город Октябрьский Республики Башкортостан от 05.04.2019 №1393 "Об утверждении Порядка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Башкортостан" </t>
  </si>
  <si>
    <t>Утвержден Порядк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</t>
  </si>
  <si>
    <t>http://www.oktadm.ru/search</t>
  </si>
  <si>
    <t xml:space="preserve">Постановление администрации городского округа город Октябрьский Республики Башкортостан от 05.04.2019 №1392 "О внесении изменений в Порядок формирования, утверждения и ведения плана-графика закупок товаров, работ, услуг для обеспечения муниципальных нужд городского округа город Октябрьский Республики Башкортостан, утвержденный постановлением администрации городского округа город Октябрьский Республики Башкортостан от 16.10.2015 №4733" </t>
  </si>
  <si>
    <t>Внесены изменения в Порядок формирования, утверждения и ведения плана-графика закупок товаров, работ, услуг для обеспечения муниципальных нужд городского округа город Октябрьский Республики Башкортостан</t>
  </si>
  <si>
    <t>Ссылка</t>
  </si>
  <si>
    <t>Согласно статье 83.2 Федерального закона №44-ФЗ заключение контракта по результатам электронной процедуры происходит в единой информационной системе (далее – ЕИС). В Федеральном законе прописаны сроки направления и подписания проекта контракта и контракта заказчиком и победителем электронной процедуры. Контракт может быть заключен не ранее чем через десять (семь) дней с даты размещения в ЕИС протоколов. В настоящее время возникают проблемы при подписании контракта по результатам электронной процедуры в ЕИС. В ЕИС не выдерживаются сроки подписания контрактов, установленные законодательством. В ЕИС отсутствует блокировка подписания контракта  ранее установленного законодательством срока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</si>
</sst>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protection locked="0"/>
    </xf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" xfId="0" applyNumberFormat="1" applyFont="1" applyBorder="1" applyAlignment="1" applyProtection="1">
      <alignment horizontal="right" vertical="center" wrapText="1"/>
      <protection locked="0"/>
    </xf>
    <xf numFmtId="1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7" fillId="0" borderId="11" xfId="0" applyNumberFormat="1" applyFont="1" applyFill="1" applyBorder="1" applyAlignment="1" applyProtection="1">
      <alignment horizontal="right" vertical="center" wrapText="1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1" xfId="2" applyBorder="1" applyAlignment="1" applyProtection="1">
      <alignment horizontal="center"/>
    </xf>
    <xf numFmtId="0" fontId="8" fillId="0" borderId="2" xfId="2" applyBorder="1" applyAlignment="1" applyProtection="1">
      <alignment horizontal="center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ktadm.ru/search" TargetMode="External"/><Relationship Id="rId1" Type="http://schemas.openxmlformats.org/officeDocument/2006/relationships/hyperlink" Target="http://www.oktadm.ru/sear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"/>
  <sheetViews>
    <sheetView tabSelected="1" zoomScale="74" zoomScaleNormal="74" workbookViewId="0">
      <selection activeCell="E81" sqref="E81:I81"/>
    </sheetView>
  </sheetViews>
  <sheetFormatPr defaultRowHeight="15.75"/>
  <cols>
    <col min="1" max="1" width="9.140625" style="4"/>
    <col min="2" max="2" width="36.570312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2" ht="45" customHeight="1">
      <c r="B2" s="38" t="s">
        <v>114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2.5" customHeight="1">
      <c r="B4" s="2"/>
      <c r="C4" s="38" t="s">
        <v>112</v>
      </c>
      <c r="D4" s="38"/>
      <c r="E4" s="38"/>
      <c r="F4" s="38"/>
      <c r="G4" s="38"/>
      <c r="H4" s="38"/>
      <c r="I4" s="38"/>
      <c r="J4" s="38"/>
      <c r="K4" s="2"/>
      <c r="L4" s="2"/>
    </row>
    <row r="5" spans="1:12" ht="27" customHeight="1">
      <c r="A5" s="5"/>
      <c r="B5" s="3"/>
      <c r="C5" s="42"/>
      <c r="D5" s="43"/>
      <c r="E5" s="43"/>
      <c r="F5" s="43"/>
      <c r="G5" s="43"/>
      <c r="H5" s="43"/>
      <c r="I5" s="43"/>
      <c r="J5" s="43"/>
      <c r="K5" s="43"/>
      <c r="L5" s="43"/>
    </row>
    <row r="6" spans="1:12" ht="18.75" customHeight="1">
      <c r="A6" s="53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/>
      <c r="G6" s="41"/>
      <c r="H6" s="41"/>
      <c r="I6" s="41"/>
      <c r="J6" s="41"/>
      <c r="K6" s="41"/>
      <c r="L6" s="41"/>
    </row>
    <row r="7" spans="1:12" ht="42" customHeight="1">
      <c r="A7" s="53"/>
      <c r="B7" s="41"/>
      <c r="C7" s="41"/>
      <c r="D7" s="41"/>
      <c r="E7" s="41" t="s">
        <v>5</v>
      </c>
      <c r="F7" s="41"/>
      <c r="G7" s="41"/>
      <c r="H7" s="41"/>
      <c r="I7" s="41"/>
      <c r="J7" s="41"/>
      <c r="K7" s="41" t="s">
        <v>6</v>
      </c>
      <c r="L7" s="41"/>
    </row>
    <row r="8" spans="1:12">
      <c r="A8" s="53"/>
      <c r="B8" s="41"/>
      <c r="C8" s="41"/>
      <c r="D8" s="41"/>
      <c r="E8" s="41" t="s">
        <v>7</v>
      </c>
      <c r="F8" s="41"/>
      <c r="G8" s="41"/>
      <c r="H8" s="41" t="s">
        <v>8</v>
      </c>
      <c r="I8" s="41" t="s">
        <v>9</v>
      </c>
      <c r="J8" s="41" t="s">
        <v>10</v>
      </c>
      <c r="K8" s="41"/>
      <c r="L8" s="41"/>
    </row>
    <row r="9" spans="1:12" ht="18.75" customHeight="1">
      <c r="A9" s="53"/>
      <c r="B9" s="41"/>
      <c r="C9" s="41"/>
      <c r="D9" s="41"/>
      <c r="E9" s="41" t="s">
        <v>11</v>
      </c>
      <c r="F9" s="41" t="s">
        <v>12</v>
      </c>
      <c r="G9" s="41" t="s">
        <v>39</v>
      </c>
      <c r="H9" s="41"/>
      <c r="I9" s="41"/>
      <c r="J9" s="41"/>
      <c r="K9" s="41" t="s">
        <v>13</v>
      </c>
      <c r="L9" s="41" t="s">
        <v>14</v>
      </c>
    </row>
    <row r="10" spans="1:12" ht="18.75" customHeight="1">
      <c r="A10" s="5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90" customHeight="1">
      <c r="A11" s="6" t="s">
        <v>42</v>
      </c>
      <c r="B11" s="7" t="s">
        <v>64</v>
      </c>
      <c r="C11" s="6" t="s">
        <v>16</v>
      </c>
      <c r="D11" s="33">
        <f>E11+F11+G11+H11+I11+J11+K11+L11</f>
        <v>3474</v>
      </c>
      <c r="E11" s="34">
        <v>4</v>
      </c>
      <c r="F11" s="34"/>
      <c r="G11" s="34"/>
      <c r="H11" s="34">
        <f>30+89</f>
        <v>119</v>
      </c>
      <c r="I11" s="34">
        <v>18</v>
      </c>
      <c r="J11" s="35"/>
      <c r="K11" s="33">
        <f>4+2+1+5+3+66+3+5</f>
        <v>89</v>
      </c>
      <c r="L11" s="33">
        <f>9+298+46+82+495+258+37+33+34+11+1812+35+86+8</f>
        <v>3244</v>
      </c>
    </row>
    <row r="12" spans="1:12" ht="71.25" customHeight="1">
      <c r="A12" s="6" t="s">
        <v>17</v>
      </c>
      <c r="B12" s="7" t="s">
        <v>115</v>
      </c>
      <c r="C12" s="6" t="s">
        <v>16</v>
      </c>
      <c r="D12" s="33">
        <f>E12+F12+G12+H12+I12+J12</f>
        <v>51</v>
      </c>
      <c r="E12" s="33"/>
      <c r="F12" s="33"/>
      <c r="G12" s="33"/>
      <c r="H12" s="33">
        <f>5+42</f>
        <v>47</v>
      </c>
      <c r="I12" s="33">
        <v>4</v>
      </c>
      <c r="J12" s="8"/>
      <c r="K12" s="9" t="s">
        <v>15</v>
      </c>
      <c r="L12" s="9" t="s">
        <v>15</v>
      </c>
    </row>
    <row r="13" spans="1:12" ht="98.25" customHeight="1">
      <c r="A13" s="6" t="s">
        <v>65</v>
      </c>
      <c r="B13" s="7" t="s">
        <v>116</v>
      </c>
      <c r="C13" s="6" t="s">
        <v>16</v>
      </c>
      <c r="D13" s="33">
        <f>E13+F13+G13+H13+I13+J13</f>
        <v>7</v>
      </c>
      <c r="E13" s="33"/>
      <c r="F13" s="33"/>
      <c r="G13" s="33"/>
      <c r="H13" s="33">
        <f>2+5</f>
        <v>7</v>
      </c>
      <c r="I13" s="33"/>
      <c r="J13" s="8"/>
      <c r="K13" s="9" t="s">
        <v>15</v>
      </c>
      <c r="L13" s="9" t="s">
        <v>15</v>
      </c>
    </row>
    <row r="14" spans="1:12" ht="63" customHeight="1">
      <c r="A14" s="6" t="s">
        <v>23</v>
      </c>
      <c r="B14" s="7" t="s">
        <v>66</v>
      </c>
      <c r="C14" s="6" t="s">
        <v>53</v>
      </c>
      <c r="D14" s="27">
        <f>E14+F14+G14+H14+I14+K14+L14</f>
        <v>568924.83000000007</v>
      </c>
      <c r="E14" s="28">
        <v>13076.2</v>
      </c>
      <c r="F14" s="28"/>
      <c r="G14" s="28"/>
      <c r="H14" s="28">
        <f>62917.3+287121.8</f>
        <v>350039.1</v>
      </c>
      <c r="I14" s="28">
        <v>3005.9</v>
      </c>
      <c r="J14" s="28"/>
      <c r="K14" s="28">
        <f>1896.47+668.6+590.1+4396.6+1959.3+69180.13+533.39+26845.94</f>
        <v>106070.53000000001</v>
      </c>
      <c r="L14" s="28">
        <f>81.99+6238.8+953.71+1001.5+7264.92+9268.47+1019.1+857+732.2+191.12+65985.5+686.01+2032.11+420.67</f>
        <v>96733.099999999991</v>
      </c>
    </row>
    <row r="15" spans="1:12" ht="82.5" customHeight="1">
      <c r="A15" s="6" t="s">
        <v>18</v>
      </c>
      <c r="B15" s="7" t="s">
        <v>117</v>
      </c>
      <c r="C15" s="6" t="s">
        <v>53</v>
      </c>
      <c r="D15" s="27">
        <f>H15+I15</f>
        <v>146418.1</v>
      </c>
      <c r="E15" s="28"/>
      <c r="F15" s="28"/>
      <c r="G15" s="28"/>
      <c r="H15" s="28">
        <f>5054.9+140314.1</f>
        <v>145369</v>
      </c>
      <c r="I15" s="28">
        <v>1049.0999999999999</v>
      </c>
      <c r="J15" s="28"/>
      <c r="K15" s="29" t="s">
        <v>15</v>
      </c>
      <c r="L15" s="29" t="s">
        <v>15</v>
      </c>
    </row>
    <row r="16" spans="1:12" ht="123.75" customHeight="1">
      <c r="A16" s="6" t="s">
        <v>67</v>
      </c>
      <c r="B16" s="7" t="s">
        <v>118</v>
      </c>
      <c r="C16" s="6" t="s">
        <v>53</v>
      </c>
      <c r="D16" s="27">
        <f>H16</f>
        <v>7281.2000000000007</v>
      </c>
      <c r="E16" s="28"/>
      <c r="F16" s="28"/>
      <c r="G16" s="28"/>
      <c r="H16" s="28">
        <f>2630.1+4651.1</f>
        <v>7281.2000000000007</v>
      </c>
      <c r="I16" s="28"/>
      <c r="J16" s="28"/>
      <c r="K16" s="29" t="s">
        <v>15</v>
      </c>
      <c r="L16" s="29" t="s">
        <v>15</v>
      </c>
    </row>
    <row r="17" spans="1:12" ht="36.75" customHeight="1">
      <c r="A17" s="6" t="s">
        <v>24</v>
      </c>
      <c r="B17" s="7" t="s">
        <v>68</v>
      </c>
      <c r="C17" s="6" t="s">
        <v>16</v>
      </c>
      <c r="D17" s="33">
        <f>E17+H17+I17</f>
        <v>472</v>
      </c>
      <c r="E17" s="33">
        <v>23</v>
      </c>
      <c r="F17" s="33"/>
      <c r="G17" s="33"/>
      <c r="H17" s="33">
        <f>73+296</f>
        <v>369</v>
      </c>
      <c r="I17" s="33">
        <v>80</v>
      </c>
      <c r="J17" s="26"/>
      <c r="K17" s="30" t="s">
        <v>15</v>
      </c>
      <c r="L17" s="30" t="s">
        <v>15</v>
      </c>
    </row>
    <row r="18" spans="1:12" ht="65.25" customHeight="1">
      <c r="A18" s="7" t="s">
        <v>20</v>
      </c>
      <c r="B18" s="7" t="s">
        <v>69</v>
      </c>
      <c r="C18" s="7" t="s">
        <v>16</v>
      </c>
      <c r="D18" s="35">
        <f>H18+I18</f>
        <v>68</v>
      </c>
      <c r="E18" s="35"/>
      <c r="F18" s="35"/>
      <c r="G18" s="35"/>
      <c r="H18" s="35">
        <f>3+59</f>
        <v>62</v>
      </c>
      <c r="I18" s="35">
        <v>6</v>
      </c>
      <c r="J18" s="25"/>
      <c r="K18" s="30" t="s">
        <v>15</v>
      </c>
      <c r="L18" s="30" t="s">
        <v>15</v>
      </c>
    </row>
    <row r="19" spans="1:12" ht="88.5" customHeight="1">
      <c r="A19" s="7" t="s">
        <v>21</v>
      </c>
      <c r="B19" s="7" t="s">
        <v>70</v>
      </c>
      <c r="C19" s="7" t="s">
        <v>16</v>
      </c>
      <c r="D19" s="35">
        <v>0</v>
      </c>
      <c r="E19" s="35"/>
      <c r="F19" s="35"/>
      <c r="G19" s="35"/>
      <c r="H19" s="35">
        <v>0</v>
      </c>
      <c r="I19" s="35"/>
      <c r="J19" s="25"/>
      <c r="K19" s="31" t="s">
        <v>15</v>
      </c>
      <c r="L19" s="31" t="s">
        <v>15</v>
      </c>
    </row>
    <row r="20" spans="1:12" ht="51" customHeight="1">
      <c r="A20" s="7" t="s">
        <v>25</v>
      </c>
      <c r="B20" s="7" t="s">
        <v>71</v>
      </c>
      <c r="C20" s="6" t="s">
        <v>16</v>
      </c>
      <c r="D20" s="33">
        <f>E20+H20+I20+K20+L20</f>
        <v>3576</v>
      </c>
      <c r="E20" s="33">
        <v>4</v>
      </c>
      <c r="F20" s="33"/>
      <c r="G20" s="33"/>
      <c r="H20" s="33">
        <f>28+193</f>
        <v>221</v>
      </c>
      <c r="I20" s="33">
        <v>18</v>
      </c>
      <c r="J20" s="26"/>
      <c r="K20" s="36">
        <f>K11</f>
        <v>89</v>
      </c>
      <c r="L20" s="36">
        <f>L11</f>
        <v>3244</v>
      </c>
    </row>
    <row r="21" spans="1:12" ht="83.25" customHeight="1">
      <c r="A21" s="6" t="s">
        <v>22</v>
      </c>
      <c r="B21" s="7" t="s">
        <v>119</v>
      </c>
      <c r="C21" s="6" t="s">
        <v>16</v>
      </c>
      <c r="D21" s="33">
        <f>H21+I21</f>
        <v>44</v>
      </c>
      <c r="E21" s="33"/>
      <c r="F21" s="33"/>
      <c r="G21" s="33"/>
      <c r="H21" s="33">
        <f>3+37</f>
        <v>40</v>
      </c>
      <c r="I21" s="33">
        <v>4</v>
      </c>
      <c r="J21" s="26"/>
      <c r="K21" s="30" t="s">
        <v>15</v>
      </c>
      <c r="L21" s="30" t="s">
        <v>15</v>
      </c>
    </row>
    <row r="22" spans="1:12" ht="42.75" customHeight="1">
      <c r="A22" s="6" t="s">
        <v>26</v>
      </c>
      <c r="B22" s="7" t="s">
        <v>72</v>
      </c>
      <c r="C22" s="6" t="s">
        <v>53</v>
      </c>
      <c r="D22" s="24">
        <f>E22+H22+I22+K22+L22</f>
        <v>521674.80000000005</v>
      </c>
      <c r="E22" s="26">
        <v>7920</v>
      </c>
      <c r="F22" s="26"/>
      <c r="G22" s="26"/>
      <c r="H22" s="26">
        <f>53847.8+254753.4</f>
        <v>308601.2</v>
      </c>
      <c r="I22" s="26">
        <v>2350</v>
      </c>
      <c r="J22" s="26"/>
      <c r="K22" s="26">
        <v>106070.5</v>
      </c>
      <c r="L22" s="26">
        <v>96733.1</v>
      </c>
    </row>
    <row r="23" spans="1:12" ht="51" customHeight="1">
      <c r="A23" s="6" t="s">
        <v>27</v>
      </c>
      <c r="B23" s="7" t="s">
        <v>73</v>
      </c>
      <c r="C23" s="6" t="s">
        <v>53</v>
      </c>
      <c r="D23" s="24">
        <f>E23+H23+I23+K23+L23</f>
        <v>458818.81</v>
      </c>
      <c r="E23" s="26">
        <v>7920</v>
      </c>
      <c r="F23" s="26"/>
      <c r="G23" s="26"/>
      <c r="H23" s="26">
        <f>51998.2+231583.4</f>
        <v>283581.59999999998</v>
      </c>
      <c r="I23" s="26">
        <v>1827.9</v>
      </c>
      <c r="J23" s="26"/>
      <c r="K23" s="26">
        <f>1896.47+1959.3+61318.7+26813.4+533.39+3000.04</f>
        <v>95521.299999999988</v>
      </c>
      <c r="L23" s="26">
        <f>1445.5+211.42+308.5+3050.1+9154.58+543.1+857+268.93+40+52361.86+620.34+420.67+686.01</f>
        <v>69968.009999999995</v>
      </c>
    </row>
    <row r="24" spans="1:12" ht="90" customHeight="1">
      <c r="A24" s="6" t="s">
        <v>28</v>
      </c>
      <c r="B24" s="7" t="s">
        <v>120</v>
      </c>
      <c r="C24" s="6" t="s">
        <v>53</v>
      </c>
      <c r="D24" s="24">
        <f>H24+I24</f>
        <v>143238</v>
      </c>
      <c r="E24" s="26"/>
      <c r="F24" s="26"/>
      <c r="G24" s="26"/>
      <c r="H24" s="26">
        <f>2254.2+140000.9</f>
        <v>142255.1</v>
      </c>
      <c r="I24" s="26">
        <v>982.9</v>
      </c>
      <c r="J24" s="26"/>
      <c r="K24" s="26"/>
      <c r="L24" s="26"/>
    </row>
    <row r="25" spans="1:12" ht="36" customHeight="1">
      <c r="A25" s="48" t="s">
        <v>74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60.75" customHeight="1">
      <c r="A26" s="6" t="s">
        <v>29</v>
      </c>
      <c r="B26" s="7" t="s">
        <v>75</v>
      </c>
      <c r="C26" s="6" t="s">
        <v>53</v>
      </c>
      <c r="D26" s="26">
        <f>378109.36+6306.41+1081.91+8657.65+20143.61+62.4+146844.03+47448.63+62.6+293.4</f>
        <v>609010</v>
      </c>
      <c r="E26" s="9" t="s">
        <v>15</v>
      </c>
      <c r="F26" s="9" t="s">
        <v>15</v>
      </c>
      <c r="G26" s="9" t="s">
        <v>15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</row>
    <row r="27" spans="1:12" ht="54.75" customHeight="1">
      <c r="A27" s="10" t="s">
        <v>44</v>
      </c>
      <c r="B27" s="10" t="s">
        <v>76</v>
      </c>
      <c r="C27" s="10" t="s">
        <v>16</v>
      </c>
      <c r="D27" s="36">
        <f>E27+H27+I27</f>
        <v>81</v>
      </c>
      <c r="E27" s="37">
        <v>2</v>
      </c>
      <c r="F27" s="37"/>
      <c r="G27" s="37"/>
      <c r="H27" s="37">
        <f>24+44</f>
        <v>68</v>
      </c>
      <c r="I27" s="37">
        <v>11</v>
      </c>
      <c r="J27" s="11"/>
      <c r="K27" s="9" t="s">
        <v>15</v>
      </c>
      <c r="L27" s="9" t="s">
        <v>15</v>
      </c>
    </row>
    <row r="28" spans="1:12" ht="49.5" customHeight="1">
      <c r="A28" s="10" t="s">
        <v>31</v>
      </c>
      <c r="B28" s="10" t="s">
        <v>77</v>
      </c>
      <c r="C28" s="10" t="s">
        <v>16</v>
      </c>
      <c r="D28" s="36">
        <f t="shared" ref="D28:D40" si="0">E28+H28+I28</f>
        <v>20</v>
      </c>
      <c r="E28" s="37"/>
      <c r="F28" s="37"/>
      <c r="G28" s="37"/>
      <c r="H28" s="37">
        <f>5+12</f>
        <v>17</v>
      </c>
      <c r="I28" s="37">
        <v>3</v>
      </c>
      <c r="J28" s="11"/>
      <c r="K28" s="9" t="s">
        <v>15</v>
      </c>
      <c r="L28" s="9" t="s">
        <v>15</v>
      </c>
    </row>
    <row r="29" spans="1:12" ht="63.75" customHeight="1">
      <c r="A29" s="10" t="s">
        <v>59</v>
      </c>
      <c r="B29" s="10" t="s">
        <v>78</v>
      </c>
      <c r="C29" s="10" t="s">
        <v>16</v>
      </c>
      <c r="D29" s="36">
        <f t="shared" si="0"/>
        <v>2</v>
      </c>
      <c r="E29" s="37"/>
      <c r="F29" s="37"/>
      <c r="G29" s="37"/>
      <c r="H29" s="37">
        <v>2</v>
      </c>
      <c r="I29" s="37"/>
      <c r="J29" s="11"/>
      <c r="K29" s="9" t="s">
        <v>15</v>
      </c>
      <c r="L29" s="9" t="s">
        <v>15</v>
      </c>
    </row>
    <row r="30" spans="1:12" ht="65.25" customHeight="1">
      <c r="A30" s="10" t="s">
        <v>45</v>
      </c>
      <c r="B30" s="10" t="s">
        <v>79</v>
      </c>
      <c r="C30" s="10" t="s">
        <v>53</v>
      </c>
      <c r="D30" s="26">
        <f t="shared" si="0"/>
        <v>198627.30000000002</v>
      </c>
      <c r="E30" s="32">
        <v>3379.6</v>
      </c>
      <c r="F30" s="32"/>
      <c r="G30" s="32"/>
      <c r="H30" s="32">
        <f>51133.6+141972.4</f>
        <v>193106</v>
      </c>
      <c r="I30" s="32">
        <v>2141.6999999999998</v>
      </c>
      <c r="J30" s="11"/>
      <c r="K30" s="9" t="s">
        <v>15</v>
      </c>
      <c r="L30" s="9" t="s">
        <v>15</v>
      </c>
    </row>
    <row r="31" spans="1:12" ht="76.5" customHeight="1">
      <c r="A31" s="7" t="s">
        <v>32</v>
      </c>
      <c r="B31" s="7" t="s">
        <v>80</v>
      </c>
      <c r="C31" s="7" t="s">
        <v>53</v>
      </c>
      <c r="D31" s="26">
        <f t="shared" si="0"/>
        <v>39752.800000000003</v>
      </c>
      <c r="E31" s="25"/>
      <c r="F31" s="25"/>
      <c r="G31" s="25"/>
      <c r="H31" s="25">
        <f>5054.9+33705.1</f>
        <v>38760</v>
      </c>
      <c r="I31" s="25">
        <v>992.8</v>
      </c>
      <c r="J31" s="11"/>
      <c r="K31" s="9" t="s">
        <v>15</v>
      </c>
      <c r="L31" s="9" t="s">
        <v>15</v>
      </c>
    </row>
    <row r="32" spans="1:12" ht="82.5" customHeight="1">
      <c r="A32" s="10" t="s">
        <v>40</v>
      </c>
      <c r="B32" s="10" t="s">
        <v>81</v>
      </c>
      <c r="C32" s="10" t="s">
        <v>53</v>
      </c>
      <c r="D32" s="26">
        <f t="shared" si="0"/>
        <v>2630.1</v>
      </c>
      <c r="E32" s="32"/>
      <c r="F32" s="32"/>
      <c r="G32" s="32"/>
      <c r="H32" s="32">
        <v>2630.1</v>
      </c>
      <c r="I32" s="32"/>
      <c r="J32" s="11"/>
      <c r="K32" s="9" t="s">
        <v>15</v>
      </c>
      <c r="L32" s="9" t="s">
        <v>15</v>
      </c>
    </row>
    <row r="33" spans="1:12" ht="63.75" customHeight="1">
      <c r="A33" s="10" t="s">
        <v>33</v>
      </c>
      <c r="B33" s="10" t="s">
        <v>82</v>
      </c>
      <c r="C33" s="10" t="s">
        <v>16</v>
      </c>
      <c r="D33" s="36">
        <f t="shared" si="0"/>
        <v>325</v>
      </c>
      <c r="E33" s="37">
        <v>6</v>
      </c>
      <c r="F33" s="37"/>
      <c r="G33" s="37"/>
      <c r="H33" s="37">
        <f>58+214</f>
        <v>272</v>
      </c>
      <c r="I33" s="37">
        <v>47</v>
      </c>
      <c r="J33" s="11"/>
      <c r="K33" s="9" t="s">
        <v>15</v>
      </c>
      <c r="L33" s="9" t="s">
        <v>15</v>
      </c>
    </row>
    <row r="34" spans="1:12" ht="60" customHeight="1">
      <c r="A34" s="10" t="s">
        <v>34</v>
      </c>
      <c r="B34" s="10" t="s">
        <v>41</v>
      </c>
      <c r="C34" s="10" t="s">
        <v>16</v>
      </c>
      <c r="D34" s="36">
        <f t="shared" si="0"/>
        <v>0</v>
      </c>
      <c r="E34" s="37"/>
      <c r="F34" s="37"/>
      <c r="G34" s="37"/>
      <c r="H34" s="37">
        <v>0</v>
      </c>
      <c r="I34" s="37"/>
      <c r="J34" s="11"/>
      <c r="K34" s="9" t="s">
        <v>15</v>
      </c>
      <c r="L34" s="9" t="s">
        <v>15</v>
      </c>
    </row>
    <row r="35" spans="1:12" ht="44.25" customHeight="1">
      <c r="A35" s="6" t="s">
        <v>46</v>
      </c>
      <c r="B35" s="7" t="s">
        <v>83</v>
      </c>
      <c r="C35" s="6" t="s">
        <v>16</v>
      </c>
      <c r="D35" s="36">
        <f t="shared" si="0"/>
        <v>167</v>
      </c>
      <c r="E35" s="36">
        <v>2</v>
      </c>
      <c r="F35" s="36"/>
      <c r="G35" s="36"/>
      <c r="H35" s="36">
        <f>22+132</f>
        <v>154</v>
      </c>
      <c r="I35" s="36">
        <v>11</v>
      </c>
      <c r="J35" s="11"/>
      <c r="K35" s="9" t="s">
        <v>15</v>
      </c>
      <c r="L35" s="9" t="s">
        <v>15</v>
      </c>
    </row>
    <row r="36" spans="1:12" ht="45.75" customHeight="1">
      <c r="A36" s="6" t="s">
        <v>47</v>
      </c>
      <c r="B36" s="7" t="s">
        <v>84</v>
      </c>
      <c r="C36" s="6" t="s">
        <v>53</v>
      </c>
      <c r="D36" s="26">
        <f t="shared" si="0"/>
        <v>181974.89999999997</v>
      </c>
      <c r="E36" s="26">
        <v>3020</v>
      </c>
      <c r="F36" s="26"/>
      <c r="G36" s="26"/>
      <c r="H36" s="26">
        <f>42803.2+134265.4</f>
        <v>177068.59999999998</v>
      </c>
      <c r="I36" s="26">
        <v>1886.3</v>
      </c>
      <c r="J36" s="11"/>
      <c r="K36" s="9" t="s">
        <v>15</v>
      </c>
      <c r="L36" s="9" t="s">
        <v>15</v>
      </c>
    </row>
    <row r="37" spans="1:12" ht="81.75" customHeight="1">
      <c r="A37" s="6" t="s">
        <v>48</v>
      </c>
      <c r="B37" s="7" t="s">
        <v>121</v>
      </c>
      <c r="C37" s="6" t="s">
        <v>16</v>
      </c>
      <c r="D37" s="36">
        <f t="shared" si="0"/>
        <v>18</v>
      </c>
      <c r="E37" s="36"/>
      <c r="F37" s="36"/>
      <c r="G37" s="36"/>
      <c r="H37" s="36">
        <f>3+12</f>
        <v>15</v>
      </c>
      <c r="I37" s="36">
        <v>3</v>
      </c>
      <c r="J37" s="11"/>
      <c r="K37" s="9" t="s">
        <v>15</v>
      </c>
      <c r="L37" s="9" t="s">
        <v>15</v>
      </c>
    </row>
    <row r="38" spans="1:12" ht="88.5" customHeight="1">
      <c r="A38" s="6" t="s">
        <v>49</v>
      </c>
      <c r="B38" s="7" t="s">
        <v>122</v>
      </c>
      <c r="C38" s="6" t="s">
        <v>53</v>
      </c>
      <c r="D38" s="26">
        <f t="shared" si="0"/>
        <v>36818.199999999997</v>
      </c>
      <c r="E38" s="26"/>
      <c r="F38" s="26"/>
      <c r="G38" s="26"/>
      <c r="H38" s="26">
        <f>2254.2+33637.4</f>
        <v>35891.599999999999</v>
      </c>
      <c r="I38" s="26">
        <v>926.6</v>
      </c>
      <c r="J38" s="11"/>
      <c r="K38" s="9" t="s">
        <v>15</v>
      </c>
      <c r="L38" s="9" t="s">
        <v>15</v>
      </c>
    </row>
    <row r="39" spans="1:12" ht="91.5" customHeight="1">
      <c r="A39" s="6" t="s">
        <v>37</v>
      </c>
      <c r="B39" s="7" t="s">
        <v>123</v>
      </c>
      <c r="C39" s="6" t="s">
        <v>16</v>
      </c>
      <c r="D39" s="36">
        <f t="shared" si="0"/>
        <v>1</v>
      </c>
      <c r="E39" s="36"/>
      <c r="F39" s="36"/>
      <c r="G39" s="36"/>
      <c r="H39" s="36">
        <v>1</v>
      </c>
      <c r="I39" s="26"/>
      <c r="J39" s="11"/>
      <c r="K39" s="9" t="s">
        <v>15</v>
      </c>
      <c r="L39" s="9" t="s">
        <v>15</v>
      </c>
    </row>
    <row r="40" spans="1:12" ht="88.5" customHeight="1">
      <c r="A40" s="6" t="s">
        <v>38</v>
      </c>
      <c r="B40" s="7" t="s">
        <v>124</v>
      </c>
      <c r="C40" s="6" t="s">
        <v>53</v>
      </c>
      <c r="D40" s="36">
        <f t="shared" si="0"/>
        <v>290.39999999999998</v>
      </c>
      <c r="E40" s="36"/>
      <c r="F40" s="36"/>
      <c r="G40" s="36"/>
      <c r="H40" s="36">
        <v>290.39999999999998</v>
      </c>
      <c r="I40" s="26"/>
      <c r="J40" s="11"/>
      <c r="K40" s="9"/>
      <c r="L40" s="9" t="s">
        <v>15</v>
      </c>
    </row>
    <row r="41" spans="1:12" ht="75.95" customHeight="1">
      <c r="A41" s="12"/>
      <c r="B41" s="45" t="s">
        <v>113</v>
      </c>
      <c r="C41" s="46"/>
      <c r="D41" s="46"/>
      <c r="E41" s="46"/>
      <c r="F41" s="46"/>
      <c r="G41" s="46"/>
      <c r="H41" s="46"/>
      <c r="I41" s="46"/>
      <c r="J41" s="46"/>
      <c r="K41" s="46"/>
      <c r="L41" s="47"/>
    </row>
    <row r="42" spans="1:12" ht="35.25" customHeight="1">
      <c r="A42" s="44" t="s">
        <v>0</v>
      </c>
      <c r="B42" s="63" t="s">
        <v>1</v>
      </c>
      <c r="C42" s="63" t="s">
        <v>2</v>
      </c>
      <c r="D42" s="63" t="s">
        <v>3</v>
      </c>
      <c r="E42" s="63" t="s">
        <v>4</v>
      </c>
      <c r="F42" s="63"/>
      <c r="G42" s="63"/>
      <c r="H42" s="63"/>
      <c r="I42" s="63"/>
      <c r="J42" s="63"/>
      <c r="K42" s="63"/>
      <c r="L42" s="63"/>
    </row>
    <row r="43" spans="1:12" ht="33" customHeight="1">
      <c r="A43" s="44"/>
      <c r="B43" s="63"/>
      <c r="C43" s="63"/>
      <c r="D43" s="63"/>
      <c r="E43" s="63" t="s">
        <v>5</v>
      </c>
      <c r="F43" s="63"/>
      <c r="G43" s="63"/>
      <c r="H43" s="63"/>
      <c r="I43" s="63"/>
      <c r="J43" s="63"/>
      <c r="K43" s="63" t="s">
        <v>6</v>
      </c>
      <c r="L43" s="63"/>
    </row>
    <row r="44" spans="1:12" ht="36.75" customHeight="1">
      <c r="A44" s="44"/>
      <c r="B44" s="63"/>
      <c r="C44" s="63"/>
      <c r="D44" s="63"/>
      <c r="E44" s="63" t="s">
        <v>7</v>
      </c>
      <c r="F44" s="63"/>
      <c r="G44" s="63"/>
      <c r="H44" s="63" t="s">
        <v>8</v>
      </c>
      <c r="I44" s="63" t="s">
        <v>9</v>
      </c>
      <c r="J44" s="63" t="s">
        <v>10</v>
      </c>
      <c r="K44" s="63"/>
      <c r="L44" s="63"/>
    </row>
    <row r="45" spans="1:12" ht="118.5" customHeight="1">
      <c r="A45" s="44"/>
      <c r="B45" s="63"/>
      <c r="C45" s="63"/>
      <c r="D45" s="63"/>
      <c r="E45" s="64" t="s">
        <v>11</v>
      </c>
      <c r="F45" s="64" t="s">
        <v>12</v>
      </c>
      <c r="G45" s="64" t="s">
        <v>39</v>
      </c>
      <c r="H45" s="63"/>
      <c r="I45" s="63"/>
      <c r="J45" s="63"/>
      <c r="K45" s="64" t="s">
        <v>13</v>
      </c>
      <c r="L45" s="64" t="s">
        <v>14</v>
      </c>
    </row>
    <row r="46" spans="1:12" ht="31.5" customHeight="1">
      <c r="A46" s="13">
        <v>1</v>
      </c>
      <c r="B46" s="64">
        <v>2</v>
      </c>
      <c r="C46" s="64">
        <v>3</v>
      </c>
      <c r="D46" s="64">
        <v>4</v>
      </c>
      <c r="E46" s="64">
        <v>5</v>
      </c>
      <c r="F46" s="64">
        <v>6</v>
      </c>
      <c r="G46" s="64">
        <v>7</v>
      </c>
      <c r="H46" s="64">
        <v>8</v>
      </c>
      <c r="I46" s="64">
        <v>9</v>
      </c>
      <c r="J46" s="64">
        <v>10</v>
      </c>
      <c r="K46" s="64">
        <v>11</v>
      </c>
      <c r="L46" s="64">
        <v>12</v>
      </c>
    </row>
    <row r="47" spans="1:12" ht="125.1" customHeight="1">
      <c r="A47" s="14">
        <v>1</v>
      </c>
      <c r="B47" s="65" t="s">
        <v>85</v>
      </c>
      <c r="C47" s="66" t="s">
        <v>16</v>
      </c>
      <c r="D47" s="67">
        <f>E47+F47+G47+H47+I47+J47</f>
        <v>31</v>
      </c>
      <c r="E47" s="68"/>
      <c r="F47" s="68"/>
      <c r="G47" s="68"/>
      <c r="H47" s="68">
        <v>31</v>
      </c>
      <c r="I47" s="68"/>
      <c r="J47" s="68"/>
      <c r="K47" s="67" t="s">
        <v>15</v>
      </c>
      <c r="L47" s="67" t="s">
        <v>15</v>
      </c>
    </row>
    <row r="48" spans="1:12" ht="197.25" customHeight="1">
      <c r="A48" s="14" t="s">
        <v>17</v>
      </c>
      <c r="B48" s="69" t="s">
        <v>86</v>
      </c>
      <c r="C48" s="66" t="s">
        <v>16</v>
      </c>
      <c r="D48" s="67">
        <f>E48+F48+G48+H48+J48</f>
        <v>30</v>
      </c>
      <c r="E48" s="68"/>
      <c r="F48" s="68"/>
      <c r="G48" s="68"/>
      <c r="H48" s="68">
        <v>30</v>
      </c>
      <c r="I48" s="67" t="s">
        <v>15</v>
      </c>
      <c r="J48" s="68"/>
      <c r="K48" s="67" t="s">
        <v>15</v>
      </c>
      <c r="L48" s="67" t="s">
        <v>15</v>
      </c>
    </row>
    <row r="49" spans="1:12" ht="129" customHeight="1">
      <c r="A49" s="14" t="s">
        <v>23</v>
      </c>
      <c r="B49" s="65" t="s">
        <v>87</v>
      </c>
      <c r="C49" s="65" t="s">
        <v>16</v>
      </c>
      <c r="D49" s="67">
        <f>E49+F49+G49+H49+I49+J49</f>
        <v>1</v>
      </c>
      <c r="E49" s="68"/>
      <c r="F49" s="68"/>
      <c r="G49" s="68"/>
      <c r="H49" s="68">
        <v>1</v>
      </c>
      <c r="I49" s="68"/>
      <c r="J49" s="68"/>
      <c r="K49" s="67" t="s">
        <v>15</v>
      </c>
      <c r="L49" s="67" t="s">
        <v>15</v>
      </c>
    </row>
    <row r="50" spans="1:12" ht="237" customHeight="1">
      <c r="A50" s="14" t="s">
        <v>18</v>
      </c>
      <c r="B50" s="69" t="s">
        <v>88</v>
      </c>
      <c r="C50" s="65" t="s">
        <v>16</v>
      </c>
      <c r="D50" s="67">
        <f>E50+F50+G50+H50+J50</f>
        <v>1</v>
      </c>
      <c r="E50" s="68"/>
      <c r="F50" s="68"/>
      <c r="G50" s="68"/>
      <c r="H50" s="68">
        <v>1</v>
      </c>
      <c r="I50" s="67" t="s">
        <v>15</v>
      </c>
      <c r="J50" s="68"/>
      <c r="K50" s="67" t="s">
        <v>15</v>
      </c>
      <c r="L50" s="67" t="s">
        <v>15</v>
      </c>
    </row>
    <row r="51" spans="1:12" ht="125.1" customHeight="1">
      <c r="A51" s="14" t="s">
        <v>24</v>
      </c>
      <c r="B51" s="65" t="s">
        <v>89</v>
      </c>
      <c r="C51" s="65" t="s">
        <v>51</v>
      </c>
      <c r="D51" s="70">
        <f>E51+F51+G51+H51+I51+J51+K51+L51</f>
        <v>97847.84</v>
      </c>
      <c r="E51" s="71"/>
      <c r="F51" s="71"/>
      <c r="G51" s="71"/>
      <c r="H51" s="71">
        <f>2101.6+62917.32</f>
        <v>65018.92</v>
      </c>
      <c r="I51" s="71"/>
      <c r="J51" s="71"/>
      <c r="K51" s="71">
        <f>7861.43+575.2</f>
        <v>8436.630000000001</v>
      </c>
      <c r="L51" s="71">
        <f>23653.59+738.7</f>
        <v>24392.29</v>
      </c>
    </row>
    <row r="52" spans="1:12" ht="117" customHeight="1">
      <c r="A52" s="14" t="s">
        <v>20</v>
      </c>
      <c r="B52" s="65" t="s">
        <v>90</v>
      </c>
      <c r="C52" s="65" t="s">
        <v>51</v>
      </c>
      <c r="D52" s="70">
        <f>E52+F52+G52+H52+J52</f>
        <v>62917.32</v>
      </c>
      <c r="E52" s="71"/>
      <c r="F52" s="71"/>
      <c r="G52" s="71"/>
      <c r="H52" s="71">
        <v>62917.32</v>
      </c>
      <c r="I52" s="67" t="s">
        <v>15</v>
      </c>
      <c r="J52" s="68"/>
      <c r="K52" s="67" t="s">
        <v>15</v>
      </c>
      <c r="L52" s="67" t="s">
        <v>15</v>
      </c>
    </row>
    <row r="53" spans="1:12" ht="81" customHeight="1">
      <c r="A53" s="14" t="s">
        <v>21</v>
      </c>
      <c r="B53" s="65" t="s">
        <v>91</v>
      </c>
      <c r="C53" s="65" t="s">
        <v>51</v>
      </c>
      <c r="D53" s="70">
        <f>H53+K53+L53+E53</f>
        <v>92796.03</v>
      </c>
      <c r="E53" s="71"/>
      <c r="F53" s="71"/>
      <c r="G53" s="71"/>
      <c r="H53" s="71">
        <f>2101.6+62430</f>
        <v>64531.6</v>
      </c>
      <c r="I53" s="71"/>
      <c r="J53" s="71"/>
      <c r="K53" s="71">
        <f>7861.4+29.3</f>
        <v>7890.7</v>
      </c>
      <c r="L53" s="71">
        <f>19794.23+579.5</f>
        <v>20373.73</v>
      </c>
    </row>
    <row r="54" spans="1:12" ht="147.75" customHeight="1">
      <c r="A54" s="14" t="s">
        <v>25</v>
      </c>
      <c r="B54" s="69" t="s">
        <v>92</v>
      </c>
      <c r="C54" s="65" t="s">
        <v>51</v>
      </c>
      <c r="D54" s="70">
        <f>E54+F54+G54+H54+I54+J54+K54+L54</f>
        <v>7634.2</v>
      </c>
      <c r="E54" s="71"/>
      <c r="F54" s="71"/>
      <c r="G54" s="71"/>
      <c r="H54" s="71">
        <v>7542</v>
      </c>
      <c r="I54" s="71"/>
      <c r="J54" s="71"/>
      <c r="K54" s="71">
        <v>0</v>
      </c>
      <c r="L54" s="71">
        <v>92.2</v>
      </c>
    </row>
    <row r="55" spans="1:12" ht="141.75" customHeight="1">
      <c r="A55" s="14" t="s">
        <v>22</v>
      </c>
      <c r="B55" s="69" t="s">
        <v>93</v>
      </c>
      <c r="C55" s="65" t="s">
        <v>51</v>
      </c>
      <c r="D55" s="67">
        <f>E55+F55+G55+H55+J55</f>
        <v>7542</v>
      </c>
      <c r="E55" s="68"/>
      <c r="F55" s="68"/>
      <c r="G55" s="68"/>
      <c r="H55" s="68">
        <v>7542</v>
      </c>
      <c r="I55" s="67" t="s">
        <v>15</v>
      </c>
      <c r="J55" s="68"/>
      <c r="K55" s="67" t="s">
        <v>15</v>
      </c>
      <c r="L55" s="67" t="s">
        <v>15</v>
      </c>
    </row>
    <row r="56" spans="1:12" ht="97.5" customHeight="1">
      <c r="A56" s="14" t="s">
        <v>26</v>
      </c>
      <c r="B56" s="65" t="s">
        <v>56</v>
      </c>
      <c r="C56" s="65" t="s">
        <v>16</v>
      </c>
      <c r="D56" s="67">
        <f>E56+F56+G56+H56+I56+J56+K56</f>
        <v>48</v>
      </c>
      <c r="E56" s="68"/>
      <c r="F56" s="68"/>
      <c r="G56" s="68"/>
      <c r="H56" s="68">
        <v>31</v>
      </c>
      <c r="I56" s="68"/>
      <c r="J56" s="68"/>
      <c r="K56" s="68">
        <v>17</v>
      </c>
      <c r="L56" s="68" t="s">
        <v>15</v>
      </c>
    </row>
    <row r="57" spans="1:12" ht="129" customHeight="1">
      <c r="A57" s="14" t="s">
        <v>27</v>
      </c>
      <c r="B57" s="65" t="s">
        <v>57</v>
      </c>
      <c r="C57" s="65" t="s">
        <v>16</v>
      </c>
      <c r="D57" s="67">
        <f>E57+F57+G57+H57+J57</f>
        <v>30</v>
      </c>
      <c r="E57" s="68"/>
      <c r="F57" s="68"/>
      <c r="G57" s="68"/>
      <c r="H57" s="68">
        <v>30</v>
      </c>
      <c r="I57" s="67" t="s">
        <v>15</v>
      </c>
      <c r="J57" s="68"/>
      <c r="K57" s="67" t="s">
        <v>15</v>
      </c>
      <c r="L57" s="67" t="s">
        <v>15</v>
      </c>
    </row>
    <row r="58" spans="1:12" ht="107.25" customHeight="1">
      <c r="A58" s="14" t="s">
        <v>29</v>
      </c>
      <c r="B58" s="65" t="s">
        <v>94</v>
      </c>
      <c r="C58" s="65" t="s">
        <v>16</v>
      </c>
      <c r="D58" s="67">
        <f>E58+F58+G58+H58+I58+J58</f>
        <v>2</v>
      </c>
      <c r="E58" s="68"/>
      <c r="F58" s="68"/>
      <c r="G58" s="68"/>
      <c r="H58" s="68">
        <v>2</v>
      </c>
      <c r="I58" s="68"/>
      <c r="J58" s="68"/>
      <c r="K58" s="67" t="s">
        <v>15</v>
      </c>
      <c r="L58" s="67" t="s">
        <v>15</v>
      </c>
    </row>
    <row r="59" spans="1:12" ht="130.5" customHeight="1">
      <c r="A59" s="14" t="s">
        <v>30</v>
      </c>
      <c r="B59" s="65" t="s">
        <v>95</v>
      </c>
      <c r="C59" s="65" t="s">
        <v>16</v>
      </c>
      <c r="D59" s="67">
        <f>E59+F59+G59+H59+J59</f>
        <v>2</v>
      </c>
      <c r="E59" s="68"/>
      <c r="F59" s="68"/>
      <c r="G59" s="68"/>
      <c r="H59" s="68">
        <v>2</v>
      </c>
      <c r="I59" s="67" t="s">
        <v>15</v>
      </c>
      <c r="J59" s="68"/>
      <c r="K59" s="67" t="s">
        <v>15</v>
      </c>
      <c r="L59" s="67" t="s">
        <v>15</v>
      </c>
    </row>
    <row r="60" spans="1:12" ht="96.75" customHeight="1">
      <c r="A60" s="14" t="s">
        <v>44</v>
      </c>
      <c r="B60" s="65" t="s">
        <v>58</v>
      </c>
      <c r="C60" s="65" t="s">
        <v>16</v>
      </c>
      <c r="D60" s="67">
        <f>E60+F60+G60+H60+I60+J60+K60</f>
        <v>47</v>
      </c>
      <c r="E60" s="68"/>
      <c r="F60" s="68"/>
      <c r="G60" s="68"/>
      <c r="H60" s="68">
        <v>30</v>
      </c>
      <c r="I60" s="68"/>
      <c r="J60" s="68"/>
      <c r="K60" s="67">
        <v>17</v>
      </c>
      <c r="L60" s="68" t="s">
        <v>15</v>
      </c>
    </row>
    <row r="61" spans="1:12" ht="114" customHeight="1">
      <c r="A61" s="14" t="s">
        <v>31</v>
      </c>
      <c r="B61" s="65" t="s">
        <v>96</v>
      </c>
      <c r="C61" s="65" t="s">
        <v>16</v>
      </c>
      <c r="D61" s="67">
        <f>E61+F61+G61+H61+J61</f>
        <v>30</v>
      </c>
      <c r="E61" s="68"/>
      <c r="F61" s="68"/>
      <c r="G61" s="68"/>
      <c r="H61" s="68">
        <v>30</v>
      </c>
      <c r="I61" s="67" t="s">
        <v>15</v>
      </c>
      <c r="J61" s="68"/>
      <c r="K61" s="67" t="s">
        <v>15</v>
      </c>
      <c r="L61" s="67" t="s">
        <v>15</v>
      </c>
    </row>
    <row r="62" spans="1:12" ht="58.5" customHeight="1">
      <c r="A62" s="14" t="s">
        <v>59</v>
      </c>
      <c r="B62" s="65" t="s">
        <v>97</v>
      </c>
      <c r="C62" s="65" t="s">
        <v>16</v>
      </c>
      <c r="D62" s="67">
        <f>E62+F62+G62+H62+I62+J62</f>
        <v>5</v>
      </c>
      <c r="E62" s="68"/>
      <c r="F62" s="68"/>
      <c r="G62" s="68"/>
      <c r="H62" s="68">
        <v>5</v>
      </c>
      <c r="I62" s="68"/>
      <c r="J62" s="68"/>
      <c r="K62" s="67" t="s">
        <v>15</v>
      </c>
      <c r="L62" s="67" t="s">
        <v>15</v>
      </c>
    </row>
    <row r="63" spans="1:12" ht="70.5" customHeight="1">
      <c r="A63" s="14" t="s">
        <v>60</v>
      </c>
      <c r="B63" s="65" t="s">
        <v>98</v>
      </c>
      <c r="C63" s="65" t="s">
        <v>16</v>
      </c>
      <c r="D63" s="67">
        <f>E63+F63+G63+H63+I63+J63</f>
        <v>2</v>
      </c>
      <c r="E63" s="68"/>
      <c r="F63" s="68"/>
      <c r="G63" s="68"/>
      <c r="H63" s="68">
        <v>2</v>
      </c>
      <c r="I63" s="68"/>
      <c r="J63" s="68"/>
      <c r="K63" s="67" t="s">
        <v>15</v>
      </c>
      <c r="L63" s="67" t="s">
        <v>15</v>
      </c>
    </row>
    <row r="64" spans="1:12" ht="114" customHeight="1">
      <c r="A64" s="14" t="s">
        <v>45</v>
      </c>
      <c r="B64" s="65" t="s">
        <v>61</v>
      </c>
      <c r="C64" s="65" t="s">
        <v>19</v>
      </c>
      <c r="D64" s="67">
        <f>E64+F64+G64+H64+I64+J64+K64+L64</f>
        <v>96444.6</v>
      </c>
      <c r="E64" s="68"/>
      <c r="F64" s="68"/>
      <c r="G64" s="68"/>
      <c r="H64" s="68">
        <f>2101.6+62917.3</f>
        <v>65018.9</v>
      </c>
      <c r="I64" s="68"/>
      <c r="J64" s="68"/>
      <c r="K64" s="68">
        <v>8436.6</v>
      </c>
      <c r="L64" s="68">
        <v>22989.1</v>
      </c>
    </row>
    <row r="65" spans="1:12" ht="123.75" customHeight="1">
      <c r="A65" s="14" t="s">
        <v>32</v>
      </c>
      <c r="B65" s="65" t="s">
        <v>99</v>
      </c>
      <c r="C65" s="65" t="s">
        <v>19</v>
      </c>
      <c r="D65" s="67">
        <f>E65+F65+G65+H65+J65</f>
        <v>62917.3</v>
      </c>
      <c r="E65" s="68"/>
      <c r="F65" s="68"/>
      <c r="G65" s="68"/>
      <c r="H65" s="68">
        <v>62917.3</v>
      </c>
      <c r="I65" s="67" t="s">
        <v>15</v>
      </c>
      <c r="J65" s="68"/>
      <c r="K65" s="67" t="s">
        <v>15</v>
      </c>
      <c r="L65" s="67" t="s">
        <v>15</v>
      </c>
    </row>
    <row r="66" spans="1:12" ht="138" customHeight="1">
      <c r="A66" s="14" t="s">
        <v>33</v>
      </c>
      <c r="B66" s="65" t="s">
        <v>100</v>
      </c>
      <c r="C66" s="65" t="s">
        <v>19</v>
      </c>
      <c r="D66" s="67">
        <f>E66+F66+G66+H66+I66+J66</f>
        <v>2630.1</v>
      </c>
      <c r="E66" s="68"/>
      <c r="F66" s="68"/>
      <c r="G66" s="68"/>
      <c r="H66" s="68">
        <v>2630.1</v>
      </c>
      <c r="I66" s="68"/>
      <c r="J66" s="68"/>
      <c r="K66" s="67" t="s">
        <v>15</v>
      </c>
      <c r="L66" s="67" t="s">
        <v>15</v>
      </c>
    </row>
    <row r="67" spans="1:12" ht="110.25" customHeight="1">
      <c r="A67" s="14" t="s">
        <v>34</v>
      </c>
      <c r="B67" s="65" t="s">
        <v>101</v>
      </c>
      <c r="C67" s="65" t="s">
        <v>19</v>
      </c>
      <c r="D67" s="67">
        <f>E67+F67+G67+H67+J67</f>
        <v>2630.1</v>
      </c>
      <c r="E67" s="68"/>
      <c r="F67" s="68"/>
      <c r="G67" s="68"/>
      <c r="H67" s="68">
        <v>2630.1</v>
      </c>
      <c r="I67" s="67" t="s">
        <v>15</v>
      </c>
      <c r="J67" s="68"/>
      <c r="K67" s="67" t="s">
        <v>15</v>
      </c>
      <c r="L67" s="67" t="s">
        <v>15</v>
      </c>
    </row>
    <row r="68" spans="1:12" ht="125.1" customHeight="1">
      <c r="A68" s="14" t="s">
        <v>46</v>
      </c>
      <c r="B68" s="65" t="s">
        <v>62</v>
      </c>
      <c r="C68" s="65" t="s">
        <v>19</v>
      </c>
      <c r="D68" s="70">
        <f>E68+F68+G68+H68+I68+J68+K68+L68</f>
        <v>94342.99</v>
      </c>
      <c r="E68" s="71"/>
      <c r="F68" s="71"/>
      <c r="G68" s="71"/>
      <c r="H68" s="71">
        <v>62917.3</v>
      </c>
      <c r="I68" s="71"/>
      <c r="J68" s="71"/>
      <c r="K68" s="70">
        <f>7861.43+575.2</f>
        <v>8436.630000000001</v>
      </c>
      <c r="L68" s="70">
        <f>22250.36+738.7</f>
        <v>22989.06</v>
      </c>
    </row>
    <row r="69" spans="1:12" ht="64.5" customHeight="1">
      <c r="A69" s="14" t="s">
        <v>35</v>
      </c>
      <c r="B69" s="65" t="s">
        <v>102</v>
      </c>
      <c r="C69" s="65" t="s">
        <v>19</v>
      </c>
      <c r="D69" s="70">
        <f>E69+F69+G69+H69+I69+J69+K69+L69</f>
        <v>87751</v>
      </c>
      <c r="E69" s="71"/>
      <c r="F69" s="71"/>
      <c r="G69" s="71"/>
      <c r="H69" s="71">
        <v>62430</v>
      </c>
      <c r="I69" s="71"/>
      <c r="J69" s="71"/>
      <c r="K69" s="70">
        <f>7861.4+29.3</f>
        <v>7890.7</v>
      </c>
      <c r="L69" s="70">
        <f>16943.1+487.2</f>
        <v>17430.3</v>
      </c>
    </row>
    <row r="70" spans="1:12" ht="78" customHeight="1">
      <c r="A70" s="14" t="s">
        <v>47</v>
      </c>
      <c r="B70" s="65" t="s">
        <v>103</v>
      </c>
      <c r="C70" s="65" t="s">
        <v>19</v>
      </c>
      <c r="D70" s="67">
        <f>E70+F70+G70+H70+I70+J70</f>
        <v>5054.8999999999996</v>
      </c>
      <c r="E70" s="68"/>
      <c r="F70" s="68"/>
      <c r="G70" s="68"/>
      <c r="H70" s="68">
        <v>5054.8999999999996</v>
      </c>
      <c r="I70" s="68"/>
      <c r="J70" s="68"/>
      <c r="K70" s="67" t="s">
        <v>15</v>
      </c>
      <c r="L70" s="67" t="s">
        <v>15</v>
      </c>
    </row>
    <row r="71" spans="1:12" ht="96" customHeight="1">
      <c r="A71" s="14" t="s">
        <v>48</v>
      </c>
      <c r="B71" s="65" t="s">
        <v>104</v>
      </c>
      <c r="C71" s="65" t="s">
        <v>19</v>
      </c>
      <c r="D71" s="67">
        <f>E71+F71+G71+H71+I71+J71</f>
        <v>2630.1</v>
      </c>
      <c r="E71" s="68"/>
      <c r="F71" s="68"/>
      <c r="G71" s="68"/>
      <c r="H71" s="68">
        <v>2630.1</v>
      </c>
      <c r="I71" s="68"/>
      <c r="J71" s="68"/>
      <c r="K71" s="67" t="s">
        <v>15</v>
      </c>
      <c r="L71" s="67" t="s">
        <v>15</v>
      </c>
    </row>
    <row r="72" spans="1:12" ht="111" customHeight="1">
      <c r="A72" s="14" t="s">
        <v>49</v>
      </c>
      <c r="B72" s="65" t="s">
        <v>105</v>
      </c>
      <c r="C72" s="65" t="s">
        <v>16</v>
      </c>
      <c r="D72" s="67">
        <f>E72+F72+G72+H72+I72+J72+K72+L72</f>
        <v>263</v>
      </c>
      <c r="E72" s="68"/>
      <c r="F72" s="68"/>
      <c r="G72" s="68"/>
      <c r="H72" s="68">
        <v>28</v>
      </c>
      <c r="I72" s="68"/>
      <c r="J72" s="68"/>
      <c r="K72" s="68">
        <v>17</v>
      </c>
      <c r="L72" s="68">
        <v>218</v>
      </c>
    </row>
    <row r="73" spans="1:12" ht="121.5" customHeight="1">
      <c r="A73" s="14" t="s">
        <v>36</v>
      </c>
      <c r="B73" s="65" t="s">
        <v>106</v>
      </c>
      <c r="C73" s="65" t="s">
        <v>16</v>
      </c>
      <c r="D73" s="67">
        <f>E73+F73+G73+H73+J73</f>
        <v>28</v>
      </c>
      <c r="E73" s="68"/>
      <c r="F73" s="68"/>
      <c r="G73" s="68"/>
      <c r="H73" s="68">
        <v>28</v>
      </c>
      <c r="I73" s="67" t="s">
        <v>15</v>
      </c>
      <c r="J73" s="68"/>
      <c r="K73" s="67" t="s">
        <v>15</v>
      </c>
      <c r="L73" s="67" t="s">
        <v>15</v>
      </c>
    </row>
    <row r="74" spans="1:12" ht="116.25" customHeight="1">
      <c r="A74" s="14" t="s">
        <v>37</v>
      </c>
      <c r="B74" s="65" t="s">
        <v>111</v>
      </c>
      <c r="C74" s="65" t="s">
        <v>19</v>
      </c>
      <c r="D74" s="70">
        <f>E74+F74+G74+H74+I74+J74+K74+L74</f>
        <v>85273.49</v>
      </c>
      <c r="E74" s="71"/>
      <c r="F74" s="71"/>
      <c r="G74" s="71"/>
      <c r="H74" s="71">
        <v>53847.8</v>
      </c>
      <c r="I74" s="71"/>
      <c r="J74" s="71"/>
      <c r="K74" s="71">
        <f>7861.43+575.2</f>
        <v>8436.630000000001</v>
      </c>
      <c r="L74" s="71">
        <f>22250.36+738.7</f>
        <v>22989.06</v>
      </c>
    </row>
    <row r="75" spans="1:12" ht="39.75" hidden="1" customHeight="1" thickBot="1">
      <c r="A75" s="15"/>
      <c r="B75" s="16"/>
      <c r="C75" s="16"/>
      <c r="D75" s="16"/>
      <c r="E75" s="17"/>
      <c r="F75" s="17"/>
      <c r="G75" s="18"/>
      <c r="H75" s="18"/>
      <c r="I75" s="18"/>
      <c r="J75" s="18"/>
      <c r="K75" s="18"/>
      <c r="L75" s="18"/>
    </row>
    <row r="76" spans="1:12" ht="1.5" customHeight="1">
      <c r="A76" s="19" t="s">
        <v>43</v>
      </c>
      <c r="B76" s="39" t="s">
        <v>54</v>
      </c>
      <c r="C76" s="39"/>
      <c r="D76" s="39"/>
      <c r="E76" s="39" t="s">
        <v>55</v>
      </c>
      <c r="F76" s="39"/>
      <c r="G76" s="39"/>
      <c r="H76" s="18"/>
      <c r="I76" s="18"/>
      <c r="J76" s="20"/>
      <c r="K76" s="20"/>
      <c r="L76" s="20"/>
    </row>
    <row r="77" spans="1:12" ht="54.75" customHeight="1">
      <c r="A77" s="21"/>
      <c r="B77" s="55" t="s">
        <v>107</v>
      </c>
      <c r="C77" s="55"/>
      <c r="D77" s="55"/>
      <c r="E77" s="55"/>
      <c r="F77" s="55"/>
      <c r="G77" s="55"/>
      <c r="H77" s="55"/>
      <c r="I77" s="56"/>
      <c r="J77" s="22"/>
      <c r="K77" s="22"/>
      <c r="L77" s="22"/>
    </row>
    <row r="78" spans="1:12" ht="61.5" customHeight="1">
      <c r="A78" s="23"/>
      <c r="B78" s="57" t="s">
        <v>110</v>
      </c>
      <c r="C78" s="57"/>
      <c r="D78" s="57"/>
      <c r="E78" s="57"/>
      <c r="F78" s="57"/>
      <c r="G78" s="57"/>
      <c r="H78" s="57"/>
      <c r="I78" s="58"/>
      <c r="J78" s="22"/>
      <c r="K78" s="22"/>
      <c r="L78" s="22"/>
    </row>
    <row r="79" spans="1:12" ht="84.75" customHeight="1">
      <c r="A79" s="23" t="s">
        <v>50</v>
      </c>
      <c r="B79" s="40" t="s">
        <v>63</v>
      </c>
      <c r="C79" s="50"/>
      <c r="D79" s="50"/>
      <c r="E79" s="40" t="s">
        <v>52</v>
      </c>
      <c r="F79" s="40"/>
      <c r="G79" s="40"/>
      <c r="H79" s="40"/>
      <c r="I79" s="40"/>
      <c r="J79" s="22"/>
      <c r="K79" s="22"/>
      <c r="L79" s="22"/>
    </row>
    <row r="80" spans="1:12">
      <c r="A80" s="23" t="s">
        <v>42</v>
      </c>
      <c r="B80" s="50">
        <v>2</v>
      </c>
      <c r="C80" s="50"/>
      <c r="D80" s="50"/>
      <c r="E80" s="50">
        <v>3</v>
      </c>
      <c r="F80" s="50"/>
      <c r="G80" s="50"/>
      <c r="H80" s="50"/>
      <c r="I80" s="50"/>
      <c r="J80" s="22"/>
      <c r="K80" s="22"/>
      <c r="L80" s="22"/>
    </row>
    <row r="81" spans="1:12" ht="205.5" customHeight="1">
      <c r="A81" s="23" t="s">
        <v>42</v>
      </c>
      <c r="B81" s="79" t="s">
        <v>131</v>
      </c>
      <c r="C81" s="80"/>
      <c r="D81" s="81"/>
      <c r="E81" s="54" t="s">
        <v>108</v>
      </c>
      <c r="F81" s="54"/>
      <c r="G81" s="54"/>
      <c r="H81" s="54"/>
      <c r="I81" s="54"/>
      <c r="J81" s="22"/>
      <c r="K81" s="22"/>
      <c r="L81" s="22"/>
    </row>
    <row r="82" spans="1:12" ht="18.75" customHeight="1">
      <c r="A82" s="51"/>
      <c r="B82" s="59" t="s">
        <v>109</v>
      </c>
      <c r="C82" s="60"/>
      <c r="D82" s="60"/>
      <c r="E82" s="60"/>
      <c r="F82" s="60"/>
      <c r="G82" s="60"/>
      <c r="H82" s="60"/>
      <c r="I82" s="60"/>
      <c r="J82" s="22"/>
      <c r="K82" s="22"/>
      <c r="L82" s="22"/>
    </row>
    <row r="83" spans="1:12" ht="21.75" customHeight="1">
      <c r="A83" s="52"/>
      <c r="B83" s="61"/>
      <c r="C83" s="62"/>
      <c r="D83" s="62"/>
      <c r="E83" s="76"/>
      <c r="F83" s="76"/>
      <c r="G83" s="76"/>
      <c r="H83" s="76"/>
      <c r="I83" s="76"/>
      <c r="J83" s="22"/>
      <c r="K83" s="22"/>
      <c r="L83" s="22"/>
    </row>
    <row r="84" spans="1:12" ht="35.25" customHeight="1">
      <c r="A84" s="23" t="s">
        <v>50</v>
      </c>
      <c r="B84" s="40" t="s">
        <v>54</v>
      </c>
      <c r="C84" s="40"/>
      <c r="D84" s="40"/>
      <c r="E84" s="40" t="s">
        <v>55</v>
      </c>
      <c r="F84" s="40"/>
      <c r="G84" s="40"/>
      <c r="H84" s="40"/>
      <c r="I84" s="40"/>
      <c r="J84" s="50" t="s">
        <v>130</v>
      </c>
      <c r="K84" s="50"/>
      <c r="L84" s="22"/>
    </row>
    <row r="85" spans="1:12" ht="94.5" customHeight="1">
      <c r="A85" s="21" t="s">
        <v>42</v>
      </c>
      <c r="B85" s="72" t="s">
        <v>125</v>
      </c>
      <c r="C85" s="73"/>
      <c r="D85" s="74"/>
      <c r="E85" s="40" t="s">
        <v>126</v>
      </c>
      <c r="F85" s="40"/>
      <c r="G85" s="40"/>
      <c r="H85" s="40"/>
      <c r="I85" s="40"/>
      <c r="J85" s="77" t="s">
        <v>127</v>
      </c>
      <c r="K85" s="77"/>
      <c r="L85" s="22"/>
    </row>
    <row r="86" spans="1:12" ht="138" customHeight="1">
      <c r="A86" s="21" t="s">
        <v>23</v>
      </c>
      <c r="B86" s="72" t="s">
        <v>128</v>
      </c>
      <c r="C86" s="73"/>
      <c r="D86" s="74"/>
      <c r="E86" s="40" t="s">
        <v>129</v>
      </c>
      <c r="F86" s="40"/>
      <c r="G86" s="40"/>
      <c r="H86" s="40"/>
      <c r="I86" s="40"/>
      <c r="J86" s="78" t="s">
        <v>127</v>
      </c>
      <c r="K86" s="75"/>
      <c r="L86" s="22"/>
    </row>
  </sheetData>
  <mergeCells count="53">
    <mergeCell ref="J84:K84"/>
    <mergeCell ref="J85:K85"/>
    <mergeCell ref="J86:K86"/>
    <mergeCell ref="E86:I86"/>
    <mergeCell ref="E79:I79"/>
    <mergeCell ref="E80:I80"/>
    <mergeCell ref="E81:I81"/>
    <mergeCell ref="B77:I77"/>
    <mergeCell ref="B78:I78"/>
    <mergeCell ref="B82:I83"/>
    <mergeCell ref="B86:D86"/>
    <mergeCell ref="B81:D81"/>
    <mergeCell ref="B79:D79"/>
    <mergeCell ref="B80:D80"/>
    <mergeCell ref="C4:J4"/>
    <mergeCell ref="A25:L25"/>
    <mergeCell ref="E85:I85"/>
    <mergeCell ref="E84:I84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41:L41"/>
    <mergeCell ref="J8:J10"/>
    <mergeCell ref="E9:E10"/>
    <mergeCell ref="F9:F10"/>
    <mergeCell ref="G9:G10"/>
    <mergeCell ref="K9:K10"/>
    <mergeCell ref="I44:I45"/>
    <mergeCell ref="J44:J45"/>
    <mergeCell ref="B2:L2"/>
    <mergeCell ref="B76:D76"/>
    <mergeCell ref="E76:G76"/>
    <mergeCell ref="B84:D84"/>
    <mergeCell ref="B85:D85"/>
    <mergeCell ref="E6:L6"/>
    <mergeCell ref="K7:L8"/>
    <mergeCell ref="E8:G8"/>
    <mergeCell ref="H8:H10"/>
    <mergeCell ref="C5:L5"/>
    <mergeCell ref="E7:J7"/>
    <mergeCell ref="L9:L10"/>
    <mergeCell ref="E42:L42"/>
    <mergeCell ref="E43:J43"/>
    <mergeCell ref="K43:L44"/>
    <mergeCell ref="E44:G44"/>
  </mergeCells>
  <hyperlinks>
    <hyperlink ref="J85" r:id="rId1"/>
    <hyperlink ref="J86" r:id="rId2"/>
  </hyperlinks>
  <pageMargins left="0.25" right="0.25" top="0.75" bottom="0.75" header="0.3" footer="0.3"/>
  <pageSetup paperSize="9" scale="62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2019-07-12T06:28:54Z</dcterms:modified>
</cp:coreProperties>
</file>