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 refMode="R1C1"/>
</workbook>
</file>

<file path=xl/sharedStrings.xml><?xml version="1.0" encoding="utf-8"?>
<sst xmlns="http://schemas.openxmlformats.org/spreadsheetml/2006/main" count="142" uniqueCount="139">
  <si>
    <t>I</t>
  </si>
  <si>
    <t>II</t>
  </si>
  <si>
    <t>III</t>
  </si>
  <si>
    <t>IV , V</t>
  </si>
  <si>
    <t>зоны градостроительной ценности</t>
  </si>
  <si>
    <t xml:space="preserve">применяемые </t>
  </si>
  <si>
    <t>Ставки арендной платы</t>
  </si>
  <si>
    <t>с применением коэффициентов</t>
  </si>
  <si>
    <t>по категориям арендаторов и</t>
  </si>
  <si>
    <t>видам использования земель</t>
  </si>
  <si>
    <t>Автозаправочные станции</t>
  </si>
  <si>
    <t>1.</t>
  </si>
  <si>
    <t>Земли автозаправочных станций, стационарные</t>
  </si>
  <si>
    <t>контейнерные, в т.ч. передвижные (бензовозы),</t>
  </si>
  <si>
    <t>газонакопительные станции (газовые заправки)</t>
  </si>
  <si>
    <t>2.</t>
  </si>
  <si>
    <t>Техобслуживание автотранспорта</t>
  </si>
  <si>
    <t>Земли автосервисов, авторемонтных мастерских,</t>
  </si>
  <si>
    <t>2.2.</t>
  </si>
  <si>
    <t>3.</t>
  </si>
  <si>
    <t>Автостоянки</t>
  </si>
  <si>
    <t>Торговля и бытовое обслуживание</t>
  </si>
  <si>
    <t>3.1.</t>
  </si>
  <si>
    <t>Земли объектов торговли в капитальных строениях</t>
  </si>
  <si>
    <t xml:space="preserve">иных объектов торговли (оптовые, мелкооптовые </t>
  </si>
  <si>
    <t>базы)</t>
  </si>
  <si>
    <t>3.2.</t>
  </si>
  <si>
    <t>3.3.</t>
  </si>
  <si>
    <t>Земли остановочных павильонов</t>
  </si>
  <si>
    <t>3.4.</t>
  </si>
  <si>
    <t>Земли под прилавками, навесами, временными</t>
  </si>
  <si>
    <t>торговыми точками, палатками, автофургонами,</t>
  </si>
  <si>
    <t>не имеющими стационарной площади</t>
  </si>
  <si>
    <t>Земли рынков</t>
  </si>
  <si>
    <t>3.5.</t>
  </si>
  <si>
    <t>3.6.</t>
  </si>
  <si>
    <t>4.</t>
  </si>
  <si>
    <t xml:space="preserve">Земли под кредитно-финансовыми </t>
  </si>
  <si>
    <t xml:space="preserve">учреждениями (банки, финансовые  </t>
  </si>
  <si>
    <t>5.</t>
  </si>
  <si>
    <t xml:space="preserve">Земли, занятые объектами  </t>
  </si>
  <si>
    <t xml:space="preserve">  общественного питания </t>
  </si>
  <si>
    <t>6.</t>
  </si>
  <si>
    <t>Земли под клубами</t>
  </si>
  <si>
    <t>7.</t>
  </si>
  <si>
    <t>8.</t>
  </si>
  <si>
    <t>9.</t>
  </si>
  <si>
    <t>Земли под аптеками, складами и базами</t>
  </si>
  <si>
    <t>медицинских учреждений</t>
  </si>
  <si>
    <t>10.</t>
  </si>
  <si>
    <t>11.</t>
  </si>
  <si>
    <t>12.</t>
  </si>
  <si>
    <t>Земельные участки, переданные</t>
  </si>
  <si>
    <t>14.</t>
  </si>
  <si>
    <t>кроме учреждений, финансируемых за счет</t>
  </si>
  <si>
    <t>бюджетов разных уровней и</t>
  </si>
  <si>
    <t>курсов подготовки специалистов</t>
  </si>
  <si>
    <t xml:space="preserve">Земли, занятые </t>
  </si>
  <si>
    <t>образовательными учреждениями,</t>
  </si>
  <si>
    <t>15.</t>
  </si>
  <si>
    <t>16.</t>
  </si>
  <si>
    <t>17.</t>
  </si>
  <si>
    <t>Земли, переданные юридическим лицам,</t>
  </si>
  <si>
    <t xml:space="preserve">осуществляющим деятельность в интересах </t>
  </si>
  <si>
    <t>обороны Российской Федерации</t>
  </si>
  <si>
    <t>Земли, переданные для складирования</t>
  </si>
  <si>
    <t>твердобытовых отходов</t>
  </si>
  <si>
    <t>Вид функционального</t>
  </si>
  <si>
    <t>использования земель</t>
  </si>
  <si>
    <t>№</t>
  </si>
  <si>
    <t>п/п</t>
  </si>
  <si>
    <t>Земли, занятые служебными гаражами</t>
  </si>
  <si>
    <t>Земли учреждений управления</t>
  </si>
  <si>
    <t>Земли, используемые учреждениями связи</t>
  </si>
  <si>
    <t>Земли, занятые щитовыми рекламными установками, рекламными установками в виде объемно-пространственных объектов, тумбы</t>
  </si>
  <si>
    <t>11.1</t>
  </si>
  <si>
    <t>11.2.</t>
  </si>
  <si>
    <t>13.</t>
  </si>
  <si>
    <t>Земли объектов торговли в некапитальных строениях (тоговые киоски, торговые павильоны, площадью объектов до 30 кв.м.)</t>
  </si>
  <si>
    <t>учреждения, страховые и инвестиционные</t>
  </si>
  <si>
    <t>компании и фонды), ломбарды</t>
  </si>
  <si>
    <t>(рестораны, кафе, столовые, закусочные), пекарни</t>
  </si>
  <si>
    <t>для  строительства объектов недвижимости (кроме индивидуального жилищного и индивидуального гаражного строительства)</t>
  </si>
  <si>
    <t>Садово-парковое хозяйство: скверы, парки</t>
  </si>
  <si>
    <t>Культура и спорт</t>
  </si>
  <si>
    <t>Земли, занятые гостиничным хозяйством</t>
  </si>
  <si>
    <t xml:space="preserve">моек автотранспорта </t>
  </si>
  <si>
    <t>(коммерческие дискоклубы, казино, ночные клубы, бары, передвижные городки аттракционов, залы игровых автоматов и прочие развлекательно-увеселительные организации)</t>
  </si>
  <si>
    <t>Земли занятые не используемыми в текущем производстве, законсервированными, специализированными объектами мобилизационного назначения</t>
  </si>
  <si>
    <t>Конторы и офисы (за исключением промышленных предприятий), нотариальные и адвокатские конторы, туристические фирмы</t>
  </si>
  <si>
    <t>№ зоны</t>
  </si>
  <si>
    <t>Описание границ зоны</t>
  </si>
  <si>
    <t>Ставка арендной платы с 1 кв. м. в рублях</t>
  </si>
  <si>
    <t>Площадь, образуемая пересечением улиц Садовое кольцо и Девонская</t>
  </si>
  <si>
    <t xml:space="preserve">к базовой ставке </t>
  </si>
  <si>
    <t xml:space="preserve"> использования земель</t>
  </si>
  <si>
    <t xml:space="preserve"> арендаторов и вид </t>
  </si>
  <si>
    <t>арендной платы,</t>
  </si>
  <si>
    <t xml:space="preserve">учитывающие категорию </t>
  </si>
  <si>
    <t>Коэффициент относительной ценности по зоне</t>
  </si>
  <si>
    <t xml:space="preserve">                        Базовые ставки арендной платы за земли </t>
  </si>
  <si>
    <t>Детские лагеря отдыха, лыжные базы, стадионы</t>
  </si>
  <si>
    <t>Дворцы спорта, спортивные школы</t>
  </si>
  <si>
    <t>Коэффициенты (Ки),</t>
  </si>
  <si>
    <t>Вся оставшаяся территория черты городского округа</t>
  </si>
  <si>
    <t>17.1</t>
  </si>
  <si>
    <t>17.2</t>
  </si>
  <si>
    <t>17.3</t>
  </si>
  <si>
    <t>2.1.</t>
  </si>
  <si>
    <t>(руб/кв.м.)</t>
  </si>
  <si>
    <t>СТАВКИ</t>
  </si>
  <si>
    <t>№ п/п</t>
  </si>
  <si>
    <t>Целевое назначение земель</t>
  </si>
  <si>
    <t>Средняя ставка арендной платы</t>
  </si>
  <si>
    <t xml:space="preserve">арендной платы за земли городского округа город Октябрьский </t>
  </si>
  <si>
    <t xml:space="preserve">Республики Башкортостан по видам использования </t>
  </si>
  <si>
    <t>Жилищный фонд (государственной, муниципальной, общественной, частной, общей собственности); личное подсобное хозяйство, дачные участки, гаражи</t>
  </si>
  <si>
    <t>Ставки</t>
  </si>
  <si>
    <t>арендной платы за земли на территории городского округа город Октябрьский Республики Башкортостан по зонам градостроительной ценности и экономико-планировочным районам в зависимости от видов функционального использования и типов объектов</t>
  </si>
  <si>
    <t xml:space="preserve">                                                                          город Октябрьский Республики Башкортостан</t>
  </si>
  <si>
    <t xml:space="preserve">                                                                                          к решению Совета городского округа </t>
  </si>
  <si>
    <t xml:space="preserve">                                                                                                                                                 к решению Совета городского округа</t>
  </si>
  <si>
    <t xml:space="preserve">                                                                                                                                  город Октябрьский Республики Башкортостан</t>
  </si>
  <si>
    <t>Площадь, образуемая пересечением улиц Набережной, Северной, Космонавтов, Окружной, Ломоносова, Отрадной, Совхозной, озером Клы и берегом реки Ик</t>
  </si>
  <si>
    <t>Площадь, образуемая берегом реки Ик, северной границей коллективного сада "Башкирский" красавец", нефтяными скважинами № 215, 677, 2176, 2180, 108, 1009, 419, 290, 119, 40, 90, 97, 56, 1287, далее по границе городской черты до АЗС № 152, 96, улиц Космонавтов, Северной</t>
  </si>
  <si>
    <t xml:space="preserve">                                   в границах городского округа г.Октябрьский  Республики Башкортостан </t>
  </si>
  <si>
    <t>Для ведения садоводства, огородничества, животноводства (включая земли, занятые постройками и сооружениями)</t>
  </si>
  <si>
    <t>Сельскохозяйственное использование и производство</t>
  </si>
  <si>
    <t>(магазины, универмаги, универсамы, гастрономы),</t>
  </si>
  <si>
    <t>свыше установленного нормативного срока проектирования и строительства</t>
  </si>
  <si>
    <t>Срок строительства объектов устанавливается до 3-х лет ( в случае превышения установленного срока согласно нормативам строительства)</t>
  </si>
  <si>
    <t xml:space="preserve">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</si>
  <si>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</si>
  <si>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Приложение №4</t>
  </si>
  <si>
    <t xml:space="preserve">                                                                                           от "___" ________ 2020 г. № ____</t>
  </si>
  <si>
    <t xml:space="preserve">                                                                                                                                от "___" ________ 2020 г. № ____</t>
  </si>
  <si>
    <t>78,48 копейки                за 1 кв. м</t>
  </si>
  <si>
    <t>156,52 копейки                за 1 кв. м</t>
  </si>
  <si>
    <t>142,75 рубля                    за 1 га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</si>
</sst>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.000&quot;р.&quot;"/>
    <numFmt numFmtId="189" formatCode="0.0000"/>
    <numFmt numFmtId="190" formatCode="0.000"/>
    <numFmt numFmtId="191" formatCode="#,##0.00_р_.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u val="single"/>
      <sz val="9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30" xfId="0" applyFont="1" applyBorder="1" applyAlignment="1">
      <alignment/>
    </xf>
    <xf numFmtId="0" fontId="27" fillId="0" borderId="25" xfId="0" applyFont="1" applyBorder="1" applyAlignment="1">
      <alignment horizontal="center"/>
    </xf>
    <xf numFmtId="4" fontId="28" fillId="0" borderId="25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" fontId="28" fillId="0" borderId="14" xfId="0" applyNumberFormat="1" applyFont="1" applyFill="1" applyBorder="1" applyAlignment="1">
      <alignment horizontal="center"/>
    </xf>
    <xf numFmtId="4" fontId="28" fillId="0" borderId="15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8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1" fillId="0" borderId="29" xfId="0" applyFont="1" applyBorder="1" applyAlignment="1">
      <alignment/>
    </xf>
    <xf numFmtId="4" fontId="28" fillId="0" borderId="29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0" fontId="19" fillId="0" borderId="33" xfId="0" applyFont="1" applyBorder="1" applyAlignment="1">
      <alignment/>
    </xf>
    <xf numFmtId="0" fontId="31" fillId="0" borderId="34" xfId="0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19" fillId="0" borderId="3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4" fontId="19" fillId="0" borderId="36" xfId="0" applyNumberFormat="1" applyFont="1" applyFill="1" applyBorder="1" applyAlignment="1">
      <alignment/>
    </xf>
    <xf numFmtId="4" fontId="19" fillId="0" borderId="3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4" fontId="19" fillId="0" borderId="26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29" fillId="0" borderId="13" xfId="0" applyFont="1" applyBorder="1" applyAlignment="1">
      <alignment horizontal="center" vertical="justify"/>
    </xf>
    <xf numFmtId="0" fontId="19" fillId="0" borderId="37" xfId="0" applyFont="1" applyBorder="1" applyAlignment="1">
      <alignment horizontal="left" wrapText="1"/>
    </xf>
    <xf numFmtId="4" fontId="28" fillId="0" borderId="17" xfId="0" applyNumberFormat="1" applyFont="1" applyFill="1" applyBorder="1" applyAlignment="1">
      <alignment horizontal="center"/>
    </xf>
    <xf numFmtId="4" fontId="28" fillId="0" borderId="18" xfId="0" applyNumberFormat="1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27" fillId="0" borderId="39" xfId="0" applyFont="1" applyBorder="1" applyAlignment="1">
      <alignment horizontal="center"/>
    </xf>
    <xf numFmtId="0" fontId="19" fillId="0" borderId="0" xfId="0" applyFont="1" applyBorder="1" applyAlignment="1">
      <alignment/>
    </xf>
    <xf numFmtId="4" fontId="28" fillId="0" borderId="40" xfId="0" applyNumberFormat="1" applyFont="1" applyFill="1" applyBorder="1" applyAlignment="1">
      <alignment horizontal="center"/>
    </xf>
    <xf numFmtId="4" fontId="28" fillId="0" borderId="4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27" fillId="0" borderId="20" xfId="0" applyFont="1" applyBorder="1" applyAlignment="1">
      <alignment horizontal="center"/>
    </xf>
    <xf numFmtId="4" fontId="28" fillId="0" borderId="20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9" fillId="0" borderId="32" xfId="0" applyFont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26" fillId="0" borderId="3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0" xfId="0" applyFont="1" applyBorder="1" applyAlignment="1">
      <alignment/>
    </xf>
    <xf numFmtId="0" fontId="31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31" fillId="0" borderId="32" xfId="0" applyFont="1" applyBorder="1" applyAlignment="1">
      <alignment/>
    </xf>
    <xf numFmtId="0" fontId="28" fillId="0" borderId="4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1" fillId="0" borderId="47" xfId="0" applyFont="1" applyBorder="1" applyAlignment="1">
      <alignment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2" fillId="0" borderId="29" xfId="0" applyFont="1" applyBorder="1" applyAlignment="1">
      <alignment horizontal="center" wrapText="1"/>
    </xf>
    <xf numFmtId="0" fontId="28" fillId="0" borderId="50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31" fillId="0" borderId="51" xfId="0" applyFont="1" applyBorder="1" applyAlignment="1">
      <alignment/>
    </xf>
    <xf numFmtId="4" fontId="28" fillId="0" borderId="23" xfId="0" applyNumberFormat="1" applyFont="1" applyBorder="1" applyAlignment="1">
      <alignment horizontal="center"/>
    </xf>
    <xf numFmtId="4" fontId="28" fillId="0" borderId="35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49" fontId="29" fillId="0" borderId="45" xfId="0" applyNumberFormat="1" applyFont="1" applyBorder="1" applyAlignment="1">
      <alignment horizontal="center" vertical="justify"/>
    </xf>
    <xf numFmtId="0" fontId="19" fillId="0" borderId="25" xfId="0" applyFont="1" applyBorder="1" applyAlignment="1">
      <alignment horizontal="left" wrapText="1"/>
    </xf>
    <xf numFmtId="0" fontId="32" fillId="0" borderId="29" xfId="0" applyFont="1" applyBorder="1" applyAlignment="1">
      <alignment horizontal="center"/>
    </xf>
    <xf numFmtId="0" fontId="23" fillId="0" borderId="46" xfId="0" applyFont="1" applyBorder="1" applyAlignment="1">
      <alignment horizontal="center" vertical="justify"/>
    </xf>
    <xf numFmtId="0" fontId="27" fillId="0" borderId="47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4" fontId="28" fillId="0" borderId="35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2" fillId="0" borderId="25" xfId="0" applyFont="1" applyFill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vertical="justify"/>
    </xf>
    <xf numFmtId="0" fontId="28" fillId="0" borderId="25" xfId="0" applyFont="1" applyFill="1" applyBorder="1" applyAlignment="1">
      <alignment horizontal="left" wrapText="1"/>
    </xf>
    <xf numFmtId="49" fontId="29" fillId="0" borderId="52" xfId="0" applyNumberFormat="1" applyFont="1" applyBorder="1" applyAlignment="1">
      <alignment horizontal="center" vertical="justify"/>
    </xf>
    <xf numFmtId="0" fontId="31" fillId="0" borderId="40" xfId="0" applyFont="1" applyFill="1" applyBorder="1" applyAlignment="1">
      <alignment horizontal="left" wrapText="1"/>
    </xf>
    <xf numFmtId="0" fontId="27" fillId="0" borderId="40" xfId="0" applyFont="1" applyBorder="1" applyAlignment="1">
      <alignment horizontal="center"/>
    </xf>
    <xf numFmtId="0" fontId="23" fillId="0" borderId="24" xfId="0" applyNumberFormat="1" applyFont="1" applyBorder="1" applyAlignment="1">
      <alignment horizontal="center" vertical="justify"/>
    </xf>
    <xf numFmtId="0" fontId="26" fillId="0" borderId="25" xfId="0" applyFont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31" fillId="0" borderId="23" xfId="0" applyFont="1" applyBorder="1" applyAlignment="1">
      <alignment/>
    </xf>
    <xf numFmtId="0" fontId="27" fillId="0" borderId="5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" fontId="28" fillId="0" borderId="32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/>
    </xf>
    <xf numFmtId="4" fontId="19" fillId="0" borderId="31" xfId="0" applyNumberFormat="1" applyFont="1" applyFill="1" applyBorder="1" applyAlignment="1">
      <alignment/>
    </xf>
    <xf numFmtId="0" fontId="27" fillId="0" borderId="51" xfId="0" applyFont="1" applyBorder="1" applyAlignment="1">
      <alignment horizontal="center"/>
    </xf>
    <xf numFmtId="4" fontId="28" fillId="0" borderId="54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wrapText="1"/>
    </xf>
    <xf numFmtId="0" fontId="27" fillId="0" borderId="55" xfId="0" applyFont="1" applyFill="1" applyBorder="1" applyAlignment="1">
      <alignment horizontal="center"/>
    </xf>
    <xf numFmtId="49" fontId="29" fillId="0" borderId="16" xfId="0" applyNumberFormat="1" applyFont="1" applyBorder="1" applyAlignment="1">
      <alignment horizontal="center" vertical="justify"/>
    </xf>
    <xf numFmtId="0" fontId="19" fillId="0" borderId="17" xfId="0" applyFont="1" applyFill="1" applyBorder="1" applyAlignment="1">
      <alignment horizontal="left" wrapText="1"/>
    </xf>
    <xf numFmtId="0" fontId="27" fillId="0" borderId="17" xfId="0" applyFont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 vertical="justify"/>
    </xf>
    <xf numFmtId="0" fontId="19" fillId="0" borderId="29" xfId="0" applyFont="1" applyFill="1" applyBorder="1" applyAlignment="1">
      <alignment horizontal="left" wrapText="1"/>
    </xf>
    <xf numFmtId="0" fontId="27" fillId="0" borderId="29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28" fillId="0" borderId="56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/>
    </xf>
    <xf numFmtId="4" fontId="19" fillId="0" borderId="54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22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="130" zoomScaleNormal="130" zoomScalePageLayoutView="0" workbookViewId="0" topLeftCell="A1">
      <selection activeCell="B2" sqref="B2"/>
    </sheetView>
  </sheetViews>
  <sheetFormatPr defaultColWidth="9.00390625" defaultRowHeight="12.75"/>
  <cols>
    <col min="1" max="1" width="9.125" style="1" customWidth="1"/>
    <col min="2" max="2" width="47.75390625" style="1" customWidth="1"/>
    <col min="3" max="3" width="16.125" style="1" customWidth="1"/>
    <col min="4" max="4" width="14.875" style="1" customWidth="1"/>
    <col min="5" max="16384" width="9.125" style="1" customWidth="1"/>
  </cols>
  <sheetData>
    <row r="3" spans="1:4" s="21" customFormat="1" ht="15.75">
      <c r="A3" s="207" t="s">
        <v>131</v>
      </c>
      <c r="B3" s="207"/>
      <c r="C3" s="207"/>
      <c r="D3" s="207"/>
    </row>
    <row r="4" spans="1:4" s="21" customFormat="1" ht="15.75">
      <c r="A4" s="207" t="s">
        <v>120</v>
      </c>
      <c r="B4" s="207"/>
      <c r="C4" s="207"/>
      <c r="D4" s="207"/>
    </row>
    <row r="5" spans="1:7" s="21" customFormat="1" ht="15.75">
      <c r="A5" s="207" t="s">
        <v>119</v>
      </c>
      <c r="B5" s="207"/>
      <c r="C5" s="207"/>
      <c r="D5" s="207"/>
      <c r="E5" s="22"/>
      <c r="F5" s="22"/>
      <c r="G5" s="22"/>
    </row>
    <row r="6" spans="1:4" s="21" customFormat="1" ht="15.75">
      <c r="A6" s="207" t="s">
        <v>134</v>
      </c>
      <c r="B6" s="207"/>
      <c r="C6" s="207"/>
      <c r="D6" s="207"/>
    </row>
    <row r="7" spans="1:4" s="21" customFormat="1" ht="15.75">
      <c r="A7" s="26"/>
      <c r="B7" s="26"/>
      <c r="C7" s="26"/>
      <c r="D7" s="26"/>
    </row>
    <row r="8" spans="1:4" s="21" customFormat="1" ht="15.75">
      <c r="A8" s="26"/>
      <c r="B8" s="26"/>
      <c r="C8" s="26"/>
      <c r="D8" s="26"/>
    </row>
    <row r="9" spans="1:4" s="21" customFormat="1" ht="15.75">
      <c r="A9" s="27"/>
      <c r="B9" s="27"/>
      <c r="C9" s="27"/>
      <c r="D9" s="28"/>
    </row>
    <row r="10" spans="1:4" s="23" customFormat="1" ht="17.25">
      <c r="A10" s="29"/>
      <c r="B10" s="30" t="s">
        <v>100</v>
      </c>
      <c r="C10" s="29"/>
      <c r="D10" s="29"/>
    </row>
    <row r="11" spans="1:4" s="23" customFormat="1" ht="17.25">
      <c r="A11" s="29"/>
      <c r="B11" s="30" t="s">
        <v>125</v>
      </c>
      <c r="C11" s="29"/>
      <c r="D11" s="29"/>
    </row>
    <row r="12" spans="1:4" s="21" customFormat="1" ht="16.5" thickBot="1">
      <c r="A12" s="27"/>
      <c r="B12" s="31"/>
      <c r="C12" s="27"/>
      <c r="D12" s="27"/>
    </row>
    <row r="13" spans="1:4" s="24" customFormat="1" ht="63.75" thickBot="1">
      <c r="A13" s="32" t="s">
        <v>90</v>
      </c>
      <c r="B13" s="33" t="s">
        <v>91</v>
      </c>
      <c r="C13" s="33" t="s">
        <v>99</v>
      </c>
      <c r="D13" s="34" t="s">
        <v>92</v>
      </c>
    </row>
    <row r="14" spans="1:4" s="25" customFormat="1" ht="31.5">
      <c r="A14" s="35">
        <v>1</v>
      </c>
      <c r="B14" s="36" t="s">
        <v>93</v>
      </c>
      <c r="C14" s="37">
        <v>1.7</v>
      </c>
      <c r="D14" s="38">
        <v>43.55</v>
      </c>
    </row>
    <row r="15" spans="1:4" s="25" customFormat="1" ht="63">
      <c r="A15" s="39">
        <v>2</v>
      </c>
      <c r="B15" s="40" t="s">
        <v>123</v>
      </c>
      <c r="C15" s="41">
        <v>1.3</v>
      </c>
      <c r="D15" s="42">
        <v>33.31</v>
      </c>
    </row>
    <row r="16" spans="1:4" s="25" customFormat="1" ht="110.25">
      <c r="A16" s="39">
        <v>3</v>
      </c>
      <c r="B16" s="40" t="s">
        <v>124</v>
      </c>
      <c r="C16" s="41">
        <v>1</v>
      </c>
      <c r="D16" s="42">
        <v>25.62</v>
      </c>
    </row>
    <row r="17" spans="1:4" s="25" customFormat="1" ht="32.25" thickBot="1">
      <c r="A17" s="43">
        <v>4.5</v>
      </c>
      <c r="B17" s="44" t="s">
        <v>104</v>
      </c>
      <c r="C17" s="45">
        <v>0.5</v>
      </c>
      <c r="D17" s="46">
        <v>12.81</v>
      </c>
    </row>
  </sheetData>
  <sheetProtection/>
  <mergeCells count="4">
    <mergeCell ref="A6:D6"/>
    <mergeCell ref="A3:D3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zoomScale="150" zoomScaleNormal="150" zoomScalePageLayoutView="0" workbookViewId="0" topLeftCell="A10">
      <selection activeCell="I19" sqref="I19"/>
    </sheetView>
  </sheetViews>
  <sheetFormatPr defaultColWidth="9.00390625" defaultRowHeight="12.75"/>
  <cols>
    <col min="1" max="1" width="4.625" style="2" customWidth="1"/>
    <col min="2" max="2" width="44.25390625" style="1" customWidth="1"/>
    <col min="3" max="3" width="20.25390625" style="1" customWidth="1"/>
    <col min="4" max="4" width="7.125" style="1" customWidth="1"/>
    <col min="5" max="6" width="7.25390625" style="1" customWidth="1"/>
    <col min="7" max="7" width="7.125" style="1" customWidth="1"/>
    <col min="8" max="16384" width="9.125" style="1" customWidth="1"/>
  </cols>
  <sheetData>
    <row r="1" spans="1:17" ht="12.75">
      <c r="A1" s="221" t="s">
        <v>132</v>
      </c>
      <c r="B1" s="221"/>
      <c r="C1" s="221"/>
      <c r="D1" s="221"/>
      <c r="E1" s="221"/>
      <c r="F1" s="221"/>
      <c r="G1" s="221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221" t="s">
        <v>121</v>
      </c>
      <c r="B2" s="221"/>
      <c r="C2" s="221"/>
      <c r="D2" s="221"/>
      <c r="E2" s="221"/>
      <c r="F2" s="221"/>
      <c r="G2" s="221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221" t="s">
        <v>122</v>
      </c>
      <c r="B3" s="221"/>
      <c r="C3" s="221"/>
      <c r="D3" s="221"/>
      <c r="E3" s="221"/>
      <c r="F3" s="221"/>
      <c r="G3" s="22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221" t="s">
        <v>135</v>
      </c>
      <c r="B4" s="221"/>
      <c r="C4" s="221"/>
      <c r="D4" s="221"/>
      <c r="E4" s="221"/>
      <c r="F4" s="221"/>
      <c r="G4" s="221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8"/>
      <c r="B5" s="47"/>
      <c r="C5" s="47"/>
      <c r="D5" s="47"/>
      <c r="E5" s="47"/>
      <c r="F5" s="47"/>
      <c r="G5" s="4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 customHeight="1">
      <c r="A6" s="219"/>
      <c r="B6" s="219"/>
      <c r="C6" s="219"/>
      <c r="D6" s="219"/>
      <c r="E6" s="219"/>
      <c r="F6" s="219"/>
      <c r="G6" s="219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220" t="s">
        <v>117</v>
      </c>
      <c r="B7" s="220"/>
      <c r="C7" s="220"/>
      <c r="D7" s="220"/>
      <c r="E7" s="220"/>
      <c r="F7" s="220"/>
      <c r="G7" s="220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9" customHeight="1">
      <c r="A8" s="218" t="s">
        <v>118</v>
      </c>
      <c r="B8" s="218"/>
      <c r="C8" s="218"/>
      <c r="D8" s="218"/>
      <c r="E8" s="218"/>
      <c r="F8" s="218"/>
      <c r="G8" s="218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>
      <c r="A9" s="48"/>
      <c r="B9" s="49"/>
      <c r="C9" s="49"/>
      <c r="D9" s="49"/>
      <c r="E9" s="49"/>
      <c r="F9" s="49"/>
      <c r="G9" s="49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50"/>
      <c r="B10" s="51"/>
      <c r="C10" s="52" t="s">
        <v>103</v>
      </c>
      <c r="D10" s="211" t="s">
        <v>6</v>
      </c>
      <c r="E10" s="212"/>
      <c r="F10" s="212"/>
      <c r="G10" s="21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53"/>
      <c r="B11" s="54"/>
      <c r="C11" s="55" t="s">
        <v>5</v>
      </c>
      <c r="D11" s="214" t="s">
        <v>7</v>
      </c>
      <c r="E11" s="215"/>
      <c r="F11" s="215"/>
      <c r="G11" s="21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56" t="s">
        <v>69</v>
      </c>
      <c r="B12" s="57" t="s">
        <v>67</v>
      </c>
      <c r="C12" s="55" t="s">
        <v>94</v>
      </c>
      <c r="D12" s="214" t="s">
        <v>8</v>
      </c>
      <c r="E12" s="215"/>
      <c r="F12" s="215"/>
      <c r="G12" s="216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56" t="s">
        <v>70</v>
      </c>
      <c r="B13" s="57" t="s">
        <v>68</v>
      </c>
      <c r="C13" s="58" t="s">
        <v>97</v>
      </c>
      <c r="D13" s="214" t="s">
        <v>9</v>
      </c>
      <c r="E13" s="215"/>
      <c r="F13" s="215"/>
      <c r="G13" s="216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53"/>
      <c r="B14" s="54"/>
      <c r="C14" s="55" t="s">
        <v>98</v>
      </c>
      <c r="D14" s="59"/>
      <c r="E14" s="217" t="s">
        <v>109</v>
      </c>
      <c r="F14" s="217"/>
      <c r="G14" s="60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53"/>
      <c r="B15" s="54"/>
      <c r="C15" s="55" t="s">
        <v>96</v>
      </c>
      <c r="D15" s="208" t="s">
        <v>4</v>
      </c>
      <c r="E15" s="209"/>
      <c r="F15" s="209"/>
      <c r="G15" s="210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 thickBot="1">
      <c r="A16" s="61"/>
      <c r="B16" s="62"/>
      <c r="C16" s="63" t="s">
        <v>95</v>
      </c>
      <c r="D16" s="64" t="s">
        <v>0</v>
      </c>
      <c r="E16" s="64" t="s">
        <v>1</v>
      </c>
      <c r="F16" s="64" t="s">
        <v>2</v>
      </c>
      <c r="G16" s="65" t="s">
        <v>3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0.5" customHeight="1" thickBot="1">
      <c r="A17" s="66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8">
        <v>7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69" t="s">
        <v>11</v>
      </c>
      <c r="B18" s="70" t="s">
        <v>10</v>
      </c>
      <c r="C18" s="71"/>
      <c r="D18" s="71"/>
      <c r="E18" s="71"/>
      <c r="F18" s="71"/>
      <c r="G18" s="72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>
      <c r="A19" s="53"/>
      <c r="B19" s="71" t="s">
        <v>12</v>
      </c>
      <c r="C19" s="73">
        <v>35</v>
      </c>
      <c r="D19" s="74">
        <f>43.55*35</f>
        <v>1524.25</v>
      </c>
      <c r="E19" s="74">
        <f>33.31*35</f>
        <v>1165.8500000000001</v>
      </c>
      <c r="F19" s="74">
        <f>25.62*35</f>
        <v>896.7</v>
      </c>
      <c r="G19" s="75">
        <f>12.81*35</f>
        <v>448.35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>
      <c r="A20" s="53"/>
      <c r="B20" s="71" t="s">
        <v>13</v>
      </c>
      <c r="C20" s="73"/>
      <c r="D20" s="76"/>
      <c r="E20" s="76"/>
      <c r="F20" s="76"/>
      <c r="G20" s="77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thickBot="1">
      <c r="A21" s="61"/>
      <c r="B21" s="78" t="s">
        <v>14</v>
      </c>
      <c r="C21" s="79"/>
      <c r="D21" s="80"/>
      <c r="E21" s="80"/>
      <c r="F21" s="80"/>
      <c r="G21" s="81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53"/>
      <c r="B22" s="71"/>
      <c r="C22" s="73"/>
      <c r="D22" s="76"/>
      <c r="E22" s="76"/>
      <c r="F22" s="76"/>
      <c r="G22" s="77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69" t="s">
        <v>15</v>
      </c>
      <c r="B23" s="70" t="s">
        <v>16</v>
      </c>
      <c r="C23" s="73"/>
      <c r="D23" s="76"/>
      <c r="E23" s="76"/>
      <c r="F23" s="76"/>
      <c r="G23" s="77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82" t="s">
        <v>108</v>
      </c>
      <c r="B24" s="83" t="s">
        <v>17</v>
      </c>
      <c r="C24" s="73">
        <v>5</v>
      </c>
      <c r="D24" s="74">
        <f>43.55*5</f>
        <v>217.75</v>
      </c>
      <c r="E24" s="74">
        <f>33.31*5</f>
        <v>166.55</v>
      </c>
      <c r="F24" s="74">
        <f>25.62*5</f>
        <v>128.1</v>
      </c>
      <c r="G24" s="75">
        <f>12.81*5</f>
        <v>64.05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84"/>
      <c r="B25" s="83" t="s">
        <v>86</v>
      </c>
      <c r="C25" s="73"/>
      <c r="D25" s="74"/>
      <c r="E25" s="74"/>
      <c r="F25" s="74"/>
      <c r="G25" s="75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9.75" customHeight="1">
      <c r="A26" s="85"/>
      <c r="B26" s="86"/>
      <c r="C26" s="87"/>
      <c r="D26" s="88"/>
      <c r="E26" s="88"/>
      <c r="F26" s="88"/>
      <c r="G26" s="89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82" t="s">
        <v>18</v>
      </c>
      <c r="B27" s="90" t="s">
        <v>20</v>
      </c>
      <c r="C27" s="73">
        <v>1.5</v>
      </c>
      <c r="D27" s="74">
        <f>43.55*1.5</f>
        <v>65.32499999999999</v>
      </c>
      <c r="E27" s="74">
        <f>33.31*1.5</f>
        <v>49.965</v>
      </c>
      <c r="F27" s="74">
        <f>25.62*1.5</f>
        <v>38.43</v>
      </c>
      <c r="G27" s="75">
        <f>12.81*1.5</f>
        <v>19.215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9.75" customHeight="1" thickBot="1">
      <c r="A28" s="91"/>
      <c r="B28" s="92"/>
      <c r="C28" s="93"/>
      <c r="D28" s="94"/>
      <c r="E28" s="94"/>
      <c r="F28" s="94"/>
      <c r="G28" s="9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9.75" customHeight="1">
      <c r="A29" s="50"/>
      <c r="B29" s="96"/>
      <c r="C29" s="97"/>
      <c r="D29" s="98"/>
      <c r="E29" s="98"/>
      <c r="F29" s="98"/>
      <c r="G29" s="99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69" t="s">
        <v>19</v>
      </c>
      <c r="B30" s="100" t="s">
        <v>21</v>
      </c>
      <c r="C30" s="101"/>
      <c r="D30" s="102"/>
      <c r="E30" s="102"/>
      <c r="F30" s="102"/>
      <c r="G30" s="10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82" t="s">
        <v>22</v>
      </c>
      <c r="B31" s="104" t="s">
        <v>23</v>
      </c>
      <c r="C31" s="73">
        <v>5</v>
      </c>
      <c r="D31" s="74">
        <f>43.55*5</f>
        <v>217.75</v>
      </c>
      <c r="E31" s="74">
        <f>33.31*5</f>
        <v>166.55</v>
      </c>
      <c r="F31" s="74">
        <f>25.62*5</f>
        <v>128.1</v>
      </c>
      <c r="G31" s="75">
        <f>12.81*5</f>
        <v>64.05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53"/>
      <c r="B32" s="104" t="s">
        <v>128</v>
      </c>
      <c r="C32" s="101"/>
      <c r="D32" s="102"/>
      <c r="E32" s="102"/>
      <c r="F32" s="102"/>
      <c r="G32" s="10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53"/>
      <c r="B33" s="104" t="s">
        <v>24</v>
      </c>
      <c r="C33" s="101"/>
      <c r="D33" s="102"/>
      <c r="E33" s="102"/>
      <c r="F33" s="102"/>
      <c r="G33" s="10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105"/>
      <c r="B34" s="106" t="s">
        <v>25</v>
      </c>
      <c r="C34" s="107"/>
      <c r="D34" s="108"/>
      <c r="E34" s="108"/>
      <c r="F34" s="108"/>
      <c r="G34" s="109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38.25">
      <c r="A35" s="110" t="s">
        <v>26</v>
      </c>
      <c r="B35" s="111" t="s">
        <v>78</v>
      </c>
      <c r="C35" s="107">
        <v>30</v>
      </c>
      <c r="D35" s="112">
        <f>43.55*30</f>
        <v>1306.5</v>
      </c>
      <c r="E35" s="112">
        <f>33.31*30</f>
        <v>999.3000000000001</v>
      </c>
      <c r="F35" s="112">
        <f>25.62*30</f>
        <v>768.6</v>
      </c>
      <c r="G35" s="113">
        <f>12.81*30</f>
        <v>384.3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114" t="s">
        <v>27</v>
      </c>
      <c r="B36" s="115" t="s">
        <v>28</v>
      </c>
      <c r="C36" s="116">
        <v>0.5</v>
      </c>
      <c r="D36" s="112">
        <f>43.55*0.5</f>
        <v>21.775</v>
      </c>
      <c r="E36" s="112">
        <f>33.31*0.5</f>
        <v>16.655</v>
      </c>
      <c r="F36" s="112">
        <f>25.62*0.5</f>
        <v>12.81</v>
      </c>
      <c r="G36" s="113">
        <f>12.81*0.5</f>
        <v>6.405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82" t="s">
        <v>29</v>
      </c>
      <c r="B37" s="117" t="s">
        <v>30</v>
      </c>
      <c r="C37" s="170">
        <v>30</v>
      </c>
      <c r="D37" s="118">
        <f>43.55*30</f>
        <v>1306.5</v>
      </c>
      <c r="E37" s="118">
        <f>33.31*30</f>
        <v>999.3000000000001</v>
      </c>
      <c r="F37" s="118">
        <f>25.62*30</f>
        <v>768.6</v>
      </c>
      <c r="G37" s="204">
        <f>12.81*30</f>
        <v>384.3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53"/>
      <c r="B38" s="120" t="s">
        <v>31</v>
      </c>
      <c r="C38" s="152"/>
      <c r="D38" s="130"/>
      <c r="E38" s="130"/>
      <c r="F38" s="130"/>
      <c r="G38" s="10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105"/>
      <c r="B39" s="121" t="s">
        <v>32</v>
      </c>
      <c r="C39" s="202"/>
      <c r="D39" s="203"/>
      <c r="E39" s="203"/>
      <c r="F39" s="203"/>
      <c r="G39" s="205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114" t="s">
        <v>34</v>
      </c>
      <c r="B40" s="122" t="s">
        <v>33</v>
      </c>
      <c r="C40" s="73">
        <v>5</v>
      </c>
      <c r="D40" s="74">
        <f>43.55*5</f>
        <v>217.75</v>
      </c>
      <c r="E40" s="74">
        <f>33.31*5</f>
        <v>166.55</v>
      </c>
      <c r="F40" s="74">
        <f>25.62*5</f>
        <v>128.1</v>
      </c>
      <c r="G40" s="75">
        <f>12.81*5</f>
        <v>64.05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5" customFormat="1" ht="15" thickBot="1">
      <c r="A41" s="123" t="s">
        <v>35</v>
      </c>
      <c r="B41" s="124" t="s">
        <v>85</v>
      </c>
      <c r="C41" s="125">
        <v>10</v>
      </c>
      <c r="D41" s="126">
        <f>43.55*10</f>
        <v>435.5</v>
      </c>
      <c r="E41" s="126">
        <f>33.31*10</f>
        <v>333.1</v>
      </c>
      <c r="F41" s="126">
        <f>25.62*10</f>
        <v>256.2</v>
      </c>
      <c r="G41" s="127">
        <f>12.81*10</f>
        <v>128.1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 customHeight="1">
      <c r="A42" s="128"/>
      <c r="B42" s="129"/>
      <c r="C42" s="73"/>
      <c r="D42" s="130"/>
      <c r="E42" s="130"/>
      <c r="F42" s="130"/>
      <c r="G42" s="10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69" t="s">
        <v>36</v>
      </c>
      <c r="B43" s="131" t="s">
        <v>37</v>
      </c>
      <c r="C43" s="73">
        <v>40</v>
      </c>
      <c r="D43" s="74">
        <f>43.55*40</f>
        <v>1742</v>
      </c>
      <c r="E43" s="74">
        <f>33.31*40</f>
        <v>1332.4</v>
      </c>
      <c r="F43" s="74">
        <f>25.62*40</f>
        <v>1024.8</v>
      </c>
      <c r="G43" s="75">
        <f>12.81*40</f>
        <v>512.4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82"/>
      <c r="B44" s="131" t="s">
        <v>38</v>
      </c>
      <c r="C44" s="73"/>
      <c r="D44" s="130"/>
      <c r="E44" s="130"/>
      <c r="F44" s="130"/>
      <c r="G44" s="10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>
      <c r="A45" s="82"/>
      <c r="B45" s="131" t="s">
        <v>79</v>
      </c>
      <c r="C45" s="73"/>
      <c r="D45" s="130"/>
      <c r="E45" s="130"/>
      <c r="F45" s="130"/>
      <c r="G45" s="10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82"/>
      <c r="B46" s="131" t="s">
        <v>80</v>
      </c>
      <c r="C46" s="73"/>
      <c r="D46" s="130"/>
      <c r="E46" s="130"/>
      <c r="F46" s="130"/>
      <c r="G46" s="10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7" ht="9.75" customHeight="1">
      <c r="A47" s="132"/>
      <c r="B47" s="133"/>
      <c r="C47" s="134"/>
      <c r="D47" s="118"/>
      <c r="E47" s="118"/>
      <c r="F47" s="118"/>
      <c r="G47" s="119"/>
    </row>
    <row r="48" spans="1:7" ht="14.25">
      <c r="A48" s="135" t="s">
        <v>39</v>
      </c>
      <c r="B48" s="70" t="s">
        <v>40</v>
      </c>
      <c r="C48" s="73">
        <v>5</v>
      </c>
      <c r="D48" s="74">
        <f>43.55*5</f>
        <v>217.75</v>
      </c>
      <c r="E48" s="74">
        <f>33.31*5</f>
        <v>166.55</v>
      </c>
      <c r="F48" s="74">
        <f>25.62*5</f>
        <v>128.1</v>
      </c>
      <c r="G48" s="75">
        <f>12.81*5</f>
        <v>64.05</v>
      </c>
    </row>
    <row r="49" spans="1:7" ht="15">
      <c r="A49" s="136"/>
      <c r="B49" s="70" t="s">
        <v>41</v>
      </c>
      <c r="C49" s="137"/>
      <c r="D49" s="74"/>
      <c r="E49" s="74"/>
      <c r="F49" s="74"/>
      <c r="G49" s="75"/>
    </row>
    <row r="50" spans="1:7" ht="15.75" thickBot="1">
      <c r="A50" s="138"/>
      <c r="B50" s="139" t="s">
        <v>81</v>
      </c>
      <c r="C50" s="140"/>
      <c r="D50" s="94"/>
      <c r="E50" s="94"/>
      <c r="F50" s="94"/>
      <c r="G50" s="95"/>
    </row>
    <row r="51" spans="1:7" ht="13.5" thickBot="1">
      <c r="A51" s="66">
        <v>1</v>
      </c>
      <c r="B51" s="67">
        <v>2</v>
      </c>
      <c r="C51" s="141">
        <v>3</v>
      </c>
      <c r="D51" s="67">
        <v>4</v>
      </c>
      <c r="E51" s="141">
        <v>5</v>
      </c>
      <c r="F51" s="67">
        <v>6</v>
      </c>
      <c r="G51" s="142">
        <v>7</v>
      </c>
    </row>
    <row r="52" spans="1:7" ht="24" customHeight="1">
      <c r="A52" s="135" t="s">
        <v>42</v>
      </c>
      <c r="B52" s="143" t="s">
        <v>43</v>
      </c>
      <c r="C52" s="144">
        <v>80</v>
      </c>
      <c r="D52" s="74">
        <f>43.55*80</f>
        <v>3484</v>
      </c>
      <c r="E52" s="74">
        <f>33.31*80</f>
        <v>2664.8</v>
      </c>
      <c r="F52" s="74">
        <f>25.62*80</f>
        <v>2049.6</v>
      </c>
      <c r="G52" s="75">
        <f>12.81*80</f>
        <v>1024.8</v>
      </c>
    </row>
    <row r="53" spans="1:7" ht="49.5" thickBot="1">
      <c r="A53" s="145"/>
      <c r="B53" s="146" t="s">
        <v>87</v>
      </c>
      <c r="C53" s="140"/>
      <c r="D53" s="94"/>
      <c r="E53" s="94"/>
      <c r="F53" s="94"/>
      <c r="G53" s="95"/>
    </row>
    <row r="54" spans="1:7" ht="15">
      <c r="A54" s="147"/>
      <c r="B54" s="148"/>
      <c r="C54" s="149"/>
      <c r="D54" s="150"/>
      <c r="E54" s="150"/>
      <c r="F54" s="150"/>
      <c r="G54" s="151"/>
    </row>
    <row r="55" spans="1:7" ht="15">
      <c r="A55" s="135" t="s">
        <v>44</v>
      </c>
      <c r="B55" s="70" t="s">
        <v>72</v>
      </c>
      <c r="C55" s="152"/>
      <c r="D55" s="130"/>
      <c r="E55" s="130"/>
      <c r="F55" s="130"/>
      <c r="G55" s="206"/>
    </row>
    <row r="56" spans="1:7" ht="38.25">
      <c r="A56" s="153"/>
      <c r="B56" s="154" t="s">
        <v>89</v>
      </c>
      <c r="C56" s="144">
        <v>30</v>
      </c>
      <c r="D56" s="74">
        <f>43.55*30</f>
        <v>1306.5</v>
      </c>
      <c r="E56" s="74">
        <f>33.31*30</f>
        <v>999.3000000000001</v>
      </c>
      <c r="F56" s="74">
        <f>25.62*30</f>
        <v>768.6</v>
      </c>
      <c r="G56" s="183">
        <f>12.81*30</f>
        <v>384.3</v>
      </c>
    </row>
    <row r="57" spans="1:7" ht="12" customHeight="1" thickBot="1">
      <c r="A57" s="138"/>
      <c r="B57" s="155"/>
      <c r="C57" s="140"/>
      <c r="D57" s="94"/>
      <c r="E57" s="94"/>
      <c r="F57" s="94"/>
      <c r="G57" s="95"/>
    </row>
    <row r="58" spans="1:7" ht="36.75" thickBot="1">
      <c r="A58" s="156" t="s">
        <v>45</v>
      </c>
      <c r="B58" s="146" t="s">
        <v>74</v>
      </c>
      <c r="C58" s="157">
        <v>50</v>
      </c>
      <c r="D58" s="126">
        <f>43.55*50</f>
        <v>2177.5</v>
      </c>
      <c r="E58" s="126">
        <f>33.31*50</f>
        <v>1665.5</v>
      </c>
      <c r="F58" s="126">
        <f>25.62*50</f>
        <v>1281</v>
      </c>
      <c r="G58" s="127">
        <f>12.81*50</f>
        <v>640.5</v>
      </c>
    </row>
    <row r="59" spans="1:7" ht="11.25" customHeight="1">
      <c r="A59" s="136"/>
      <c r="B59" s="158"/>
      <c r="C59" s="137"/>
      <c r="D59" s="74"/>
      <c r="E59" s="74"/>
      <c r="F59" s="74"/>
      <c r="G59" s="75"/>
    </row>
    <row r="60" spans="1:7" ht="14.25">
      <c r="A60" s="135" t="s">
        <v>46</v>
      </c>
      <c r="B60" s="70" t="s">
        <v>47</v>
      </c>
      <c r="C60" s="73">
        <v>5</v>
      </c>
      <c r="D60" s="74">
        <f>43.55*5</f>
        <v>217.75</v>
      </c>
      <c r="E60" s="74">
        <f>33.31*5</f>
        <v>166.55</v>
      </c>
      <c r="F60" s="74">
        <f>25.62*5</f>
        <v>128.1</v>
      </c>
      <c r="G60" s="75">
        <f>12.81*5</f>
        <v>64.05</v>
      </c>
    </row>
    <row r="61" spans="1:7" ht="15.75" thickBot="1">
      <c r="A61" s="138"/>
      <c r="B61" s="139" t="s">
        <v>48</v>
      </c>
      <c r="C61" s="140"/>
      <c r="D61" s="94"/>
      <c r="E61" s="94"/>
      <c r="F61" s="94"/>
      <c r="G61" s="95"/>
    </row>
    <row r="62" spans="1:7" ht="14.25">
      <c r="A62" s="136"/>
      <c r="B62" s="158"/>
      <c r="C62" s="144"/>
      <c r="D62" s="74"/>
      <c r="E62" s="74"/>
      <c r="F62" s="74"/>
      <c r="G62" s="75"/>
    </row>
    <row r="63" spans="1:7" ht="15" customHeight="1" thickBot="1">
      <c r="A63" s="145" t="s">
        <v>49</v>
      </c>
      <c r="B63" s="139" t="s">
        <v>71</v>
      </c>
      <c r="C63" s="73">
        <v>5</v>
      </c>
      <c r="D63" s="74">
        <f>43.55*5</f>
        <v>217.75</v>
      </c>
      <c r="E63" s="74">
        <f>33.31*5</f>
        <v>166.55</v>
      </c>
      <c r="F63" s="74">
        <f>25.62*5</f>
        <v>128.1</v>
      </c>
      <c r="G63" s="75">
        <f>12.81*5</f>
        <v>64.05</v>
      </c>
    </row>
    <row r="64" spans="1:7" ht="10.5" customHeight="1">
      <c r="A64" s="159"/>
      <c r="B64" s="148"/>
      <c r="C64" s="160"/>
      <c r="D64" s="161"/>
      <c r="E64" s="161"/>
      <c r="F64" s="161"/>
      <c r="G64" s="162"/>
    </row>
    <row r="65" spans="1:7" ht="14.25">
      <c r="A65" s="56" t="s">
        <v>50</v>
      </c>
      <c r="B65" s="163" t="s">
        <v>52</v>
      </c>
      <c r="C65" s="73"/>
      <c r="D65" s="74"/>
      <c r="E65" s="74"/>
      <c r="F65" s="74"/>
      <c r="G65" s="75"/>
    </row>
    <row r="66" spans="1:7" ht="36">
      <c r="A66" s="164"/>
      <c r="B66" s="165" t="s">
        <v>82</v>
      </c>
      <c r="C66" s="73"/>
      <c r="D66" s="74"/>
      <c r="E66" s="74"/>
      <c r="F66" s="74"/>
      <c r="G66" s="75"/>
    </row>
    <row r="67" spans="1:7" ht="36">
      <c r="A67" s="166" t="s">
        <v>75</v>
      </c>
      <c r="B67" s="167" t="s">
        <v>130</v>
      </c>
      <c r="C67" s="73">
        <v>1</v>
      </c>
      <c r="D67" s="88">
        <f>C67*'Приложение 2'!D14</f>
        <v>43.55</v>
      </c>
      <c r="E67" s="88">
        <f>C67*'Приложение 2'!D15</f>
        <v>33.31</v>
      </c>
      <c r="F67" s="88">
        <f>C67*'Приложение 2'!D16</f>
        <v>25.62</v>
      </c>
      <c r="G67" s="89">
        <f>C67*'Приложение 2'!D17</f>
        <v>12.81</v>
      </c>
    </row>
    <row r="68" spans="1:7" ht="30.75" thickBot="1">
      <c r="A68" s="168" t="s">
        <v>76</v>
      </c>
      <c r="B68" s="169" t="s">
        <v>129</v>
      </c>
      <c r="C68" s="170">
        <v>6</v>
      </c>
      <c r="D68" s="94">
        <f>43.55*6</f>
        <v>261.29999999999995</v>
      </c>
      <c r="E68" s="94">
        <f>33.31*6</f>
        <v>199.86</v>
      </c>
      <c r="F68" s="94">
        <f>25.62*6</f>
        <v>153.72</v>
      </c>
      <c r="G68" s="95">
        <f>12.81*6</f>
        <v>76.86</v>
      </c>
    </row>
    <row r="69" spans="1:7" ht="10.5" customHeight="1">
      <c r="A69" s="159"/>
      <c r="B69" s="148"/>
      <c r="C69" s="160"/>
      <c r="D69" s="161"/>
      <c r="E69" s="161"/>
      <c r="F69" s="161"/>
      <c r="G69" s="162"/>
    </row>
    <row r="70" spans="1:7" ht="51">
      <c r="A70" s="171" t="s">
        <v>51</v>
      </c>
      <c r="B70" s="172" t="s">
        <v>88</v>
      </c>
      <c r="C70" s="73">
        <v>0</v>
      </c>
      <c r="D70" s="74">
        <v>0</v>
      </c>
      <c r="E70" s="74">
        <v>0</v>
      </c>
      <c r="F70" s="74">
        <v>0</v>
      </c>
      <c r="G70" s="75">
        <v>0</v>
      </c>
    </row>
    <row r="71" spans="1:7" ht="12" customHeight="1" thickBot="1">
      <c r="A71" s="91"/>
      <c r="B71" s="155"/>
      <c r="C71" s="79"/>
      <c r="D71" s="94"/>
      <c r="E71" s="94"/>
      <c r="F71" s="94"/>
      <c r="G71" s="95"/>
    </row>
    <row r="72" spans="1:7" ht="9.75" customHeight="1">
      <c r="A72" s="159"/>
      <c r="B72" s="173"/>
      <c r="C72" s="174"/>
      <c r="D72" s="161"/>
      <c r="E72" s="161"/>
      <c r="F72" s="161"/>
      <c r="G72" s="162"/>
    </row>
    <row r="73" spans="1:7" ht="14.25">
      <c r="A73" s="56" t="s">
        <v>77</v>
      </c>
      <c r="B73" s="70" t="s">
        <v>57</v>
      </c>
      <c r="C73" s="73">
        <v>1.2</v>
      </c>
      <c r="D73" s="74">
        <f>43.55*1.2</f>
        <v>52.26</v>
      </c>
      <c r="E73" s="74">
        <f>33.31*1.2</f>
        <v>39.972</v>
      </c>
      <c r="F73" s="74">
        <f>25.62*1.2</f>
        <v>30.744</v>
      </c>
      <c r="G73" s="75">
        <f>12.81*1.2</f>
        <v>15.372</v>
      </c>
    </row>
    <row r="74" spans="1:7" ht="14.25">
      <c r="A74" s="164"/>
      <c r="B74" s="70" t="s">
        <v>58</v>
      </c>
      <c r="C74" s="73"/>
      <c r="D74" s="74"/>
      <c r="E74" s="74"/>
      <c r="F74" s="74"/>
      <c r="G74" s="75"/>
    </row>
    <row r="75" spans="1:7" ht="14.25">
      <c r="A75" s="164"/>
      <c r="B75" s="70" t="s">
        <v>54</v>
      </c>
      <c r="C75" s="73"/>
      <c r="D75" s="74"/>
      <c r="E75" s="74"/>
      <c r="F75" s="74"/>
      <c r="G75" s="75"/>
    </row>
    <row r="76" spans="1:7" ht="14.25">
      <c r="A76" s="164"/>
      <c r="B76" s="70" t="s">
        <v>55</v>
      </c>
      <c r="C76" s="73"/>
      <c r="D76" s="74"/>
      <c r="E76" s="74"/>
      <c r="F76" s="74"/>
      <c r="G76" s="75"/>
    </row>
    <row r="77" spans="1:7" ht="15" thickBot="1">
      <c r="A77" s="91"/>
      <c r="B77" s="139" t="s">
        <v>56</v>
      </c>
      <c r="C77" s="79"/>
      <c r="D77" s="94"/>
      <c r="E77" s="94"/>
      <c r="F77" s="94"/>
      <c r="G77" s="95"/>
    </row>
    <row r="78" spans="1:7" ht="12" customHeight="1">
      <c r="A78" s="159"/>
      <c r="B78" s="148"/>
      <c r="C78" s="160"/>
      <c r="D78" s="160"/>
      <c r="E78" s="160"/>
      <c r="F78" s="160"/>
      <c r="G78" s="175"/>
    </row>
    <row r="79" spans="1:7" ht="15" thickBot="1">
      <c r="A79" s="176" t="s">
        <v>53</v>
      </c>
      <c r="B79" s="139" t="s">
        <v>73</v>
      </c>
      <c r="C79" s="79">
        <v>10</v>
      </c>
      <c r="D79" s="94">
        <f>43.55*10</f>
        <v>435.5</v>
      </c>
      <c r="E79" s="94">
        <f>33.31*10</f>
        <v>333.1</v>
      </c>
      <c r="F79" s="94">
        <f>25.62*10</f>
        <v>256.2</v>
      </c>
      <c r="G79" s="95">
        <f>12.81*10</f>
        <v>128.1</v>
      </c>
    </row>
    <row r="80" spans="1:7" ht="9" customHeight="1">
      <c r="A80" s="159"/>
      <c r="B80" s="148"/>
      <c r="C80" s="160"/>
      <c r="D80" s="161"/>
      <c r="E80" s="161"/>
      <c r="F80" s="161"/>
      <c r="G80" s="162"/>
    </row>
    <row r="81" spans="1:7" ht="14.25">
      <c r="A81" s="56" t="s">
        <v>59</v>
      </c>
      <c r="B81" s="70" t="s">
        <v>62</v>
      </c>
      <c r="C81" s="73">
        <v>0.01</v>
      </c>
      <c r="D81" s="74">
        <f>43.55*0.01</f>
        <v>0.4355</v>
      </c>
      <c r="E81" s="74">
        <f>33.31*0.01</f>
        <v>0.3331</v>
      </c>
      <c r="F81" s="74">
        <f>25.62*0.01</f>
        <v>0.25620000000000004</v>
      </c>
      <c r="G81" s="75">
        <f>12.81*0.01</f>
        <v>0.12810000000000002</v>
      </c>
    </row>
    <row r="82" spans="1:7" ht="14.25">
      <c r="A82" s="164"/>
      <c r="B82" s="70" t="s">
        <v>63</v>
      </c>
      <c r="C82" s="73"/>
      <c r="D82" s="74"/>
      <c r="E82" s="177"/>
      <c r="F82" s="74"/>
      <c r="G82" s="75"/>
    </row>
    <row r="83" spans="1:7" ht="15" thickBot="1">
      <c r="A83" s="91"/>
      <c r="B83" s="178" t="s">
        <v>64</v>
      </c>
      <c r="C83" s="79"/>
      <c r="D83" s="94"/>
      <c r="E83" s="94"/>
      <c r="F83" s="94"/>
      <c r="G83" s="95"/>
    </row>
    <row r="84" spans="1:7" ht="9" customHeight="1">
      <c r="A84" s="159"/>
      <c r="B84" s="148"/>
      <c r="C84" s="160"/>
      <c r="D84" s="161"/>
      <c r="E84" s="161"/>
      <c r="F84" s="161"/>
      <c r="G84" s="162"/>
    </row>
    <row r="85" spans="1:7" ht="14.25">
      <c r="A85" s="56" t="s">
        <v>60</v>
      </c>
      <c r="B85" s="179" t="s">
        <v>65</v>
      </c>
      <c r="C85" s="73">
        <v>0.1</v>
      </c>
      <c r="D85" s="74">
        <f>43.55*0.1</f>
        <v>4.3549999999999995</v>
      </c>
      <c r="E85" s="74">
        <f>33.31*0.1</f>
        <v>3.3310000000000004</v>
      </c>
      <c r="F85" s="74">
        <f>25.62*0.1</f>
        <v>2.5620000000000003</v>
      </c>
      <c r="G85" s="75">
        <f>12.81*0.1</f>
        <v>1.2810000000000001</v>
      </c>
    </row>
    <row r="86" spans="1:7" ht="15.75" thickBot="1">
      <c r="A86" s="61"/>
      <c r="B86" s="178" t="s">
        <v>66</v>
      </c>
      <c r="C86" s="93"/>
      <c r="D86" s="180"/>
      <c r="E86" s="180"/>
      <c r="F86" s="180"/>
      <c r="G86" s="181"/>
    </row>
    <row r="87" spans="1:7" ht="9.75" customHeight="1">
      <c r="A87" s="159"/>
      <c r="B87" s="148"/>
      <c r="C87" s="182"/>
      <c r="D87" s="161"/>
      <c r="E87" s="161"/>
      <c r="F87" s="161"/>
      <c r="G87" s="162"/>
    </row>
    <row r="88" spans="1:7" ht="14.25">
      <c r="A88" s="56" t="s">
        <v>61</v>
      </c>
      <c r="B88" s="179" t="s">
        <v>84</v>
      </c>
      <c r="C88" s="73"/>
      <c r="D88" s="74"/>
      <c r="E88" s="74"/>
      <c r="F88" s="74"/>
      <c r="G88" s="183"/>
    </row>
    <row r="89" spans="1:7" ht="18" customHeight="1">
      <c r="A89" s="184" t="s">
        <v>105</v>
      </c>
      <c r="B89" s="185" t="s">
        <v>83</v>
      </c>
      <c r="C89" s="186">
        <v>0.01</v>
      </c>
      <c r="D89" s="88">
        <f>43.55*0.01</f>
        <v>0.4355</v>
      </c>
      <c r="E89" s="88">
        <f>33.31*0.01</f>
        <v>0.3331</v>
      </c>
      <c r="F89" s="88">
        <f>25.62*0.01</f>
        <v>0.25620000000000004</v>
      </c>
      <c r="G89" s="89">
        <f>12.81*0.01</f>
        <v>0.12810000000000002</v>
      </c>
    </row>
    <row r="90" spans="1:7" ht="18" customHeight="1">
      <c r="A90" s="187" t="s">
        <v>106</v>
      </c>
      <c r="B90" s="188" t="s">
        <v>102</v>
      </c>
      <c r="C90" s="189">
        <v>0.1</v>
      </c>
      <c r="D90" s="112">
        <f>43.55*0.1</f>
        <v>4.3549999999999995</v>
      </c>
      <c r="E90" s="112">
        <f>33.31*0.1</f>
        <v>3.3310000000000004</v>
      </c>
      <c r="F90" s="112">
        <f>25.62*0.1</f>
        <v>2.5620000000000003</v>
      </c>
      <c r="G90" s="113">
        <f>12.81*0.1</f>
        <v>1.2810000000000001</v>
      </c>
    </row>
    <row r="91" spans="1:7" ht="18" customHeight="1" thickBot="1">
      <c r="A91" s="190" t="s">
        <v>107</v>
      </c>
      <c r="B91" s="191" t="s">
        <v>101</v>
      </c>
      <c r="C91" s="192">
        <v>0.01</v>
      </c>
      <c r="D91" s="94">
        <f>43.55*0.01</f>
        <v>0.4355</v>
      </c>
      <c r="E91" s="94">
        <f>33.31*0.01</f>
        <v>0.3331</v>
      </c>
      <c r="F91" s="94">
        <f>25.62*0.01</f>
        <v>0.25620000000000004</v>
      </c>
      <c r="G91" s="95">
        <f>12.81*0.01</f>
        <v>0.12810000000000002</v>
      </c>
    </row>
    <row r="92" spans="1:7" ht="12.75">
      <c r="A92" s="6"/>
      <c r="B92" s="7"/>
      <c r="C92" s="8"/>
      <c r="D92" s="6"/>
      <c r="E92" s="6"/>
      <c r="F92" s="6"/>
      <c r="G92" s="6"/>
    </row>
    <row r="93" spans="1:7" s="4" customFormat="1" ht="12.75">
      <c r="A93" s="9"/>
      <c r="B93" s="10"/>
      <c r="C93" s="8"/>
      <c r="D93" s="11"/>
      <c r="E93" s="3"/>
      <c r="F93" s="3"/>
      <c r="G93" s="12"/>
    </row>
    <row r="94" spans="1:7" s="4" customFormat="1" ht="12.75">
      <c r="A94" s="9"/>
      <c r="B94" s="10"/>
      <c r="C94" s="8"/>
      <c r="D94" s="11"/>
      <c r="E94" s="3"/>
      <c r="F94" s="3"/>
      <c r="G94" s="12"/>
    </row>
    <row r="95" spans="1:7" s="3" customFormat="1" ht="12.75">
      <c r="A95" s="9"/>
      <c r="B95" s="13"/>
      <c r="C95" s="14"/>
      <c r="D95" s="15"/>
      <c r="G95" s="12"/>
    </row>
    <row r="96" spans="1:7" s="3" customFormat="1" ht="12.75">
      <c r="A96" s="9"/>
      <c r="B96" s="13"/>
      <c r="C96" s="14"/>
      <c r="D96" s="15"/>
      <c r="E96" s="15"/>
      <c r="F96" s="15"/>
      <c r="G96" s="12"/>
    </row>
    <row r="97" spans="1:7" s="3" customFormat="1" ht="12.75">
      <c r="A97" s="9"/>
      <c r="B97" s="13"/>
      <c r="C97" s="14"/>
      <c r="D97" s="15"/>
      <c r="E97" s="15"/>
      <c r="F97" s="15"/>
      <c r="G97" s="12"/>
    </row>
    <row r="98" spans="1:7" s="3" customFormat="1" ht="12.75">
      <c r="A98" s="9"/>
      <c r="B98" s="13"/>
      <c r="C98" s="14"/>
      <c r="D98" s="15"/>
      <c r="E98" s="15"/>
      <c r="F98" s="15"/>
      <c r="G98" s="12"/>
    </row>
    <row r="99" spans="1:7" s="3" customFormat="1" ht="12.75">
      <c r="A99" s="16"/>
      <c r="B99" s="16"/>
      <c r="C99" s="16"/>
      <c r="D99" s="16"/>
      <c r="E99" s="16"/>
      <c r="F99" s="16"/>
      <c r="G99" s="16"/>
    </row>
    <row r="100" spans="1:7" s="3" customFormat="1" ht="12.75">
      <c r="A100" s="8"/>
      <c r="B100" s="17"/>
      <c r="C100" s="8"/>
      <c r="D100" s="6"/>
      <c r="E100" s="6"/>
      <c r="F100" s="6"/>
      <c r="G100" s="6"/>
    </row>
    <row r="101" spans="1:7" s="3" customFormat="1" ht="12.75">
      <c r="A101" s="6"/>
      <c r="B101" s="7"/>
      <c r="C101" s="8"/>
      <c r="D101" s="6"/>
      <c r="E101" s="6"/>
      <c r="G101" s="12"/>
    </row>
    <row r="102" spans="1:7" s="3" customFormat="1" ht="12.75">
      <c r="A102" s="14"/>
      <c r="D102" s="15"/>
      <c r="G102" s="12"/>
    </row>
    <row r="103" spans="1:7" s="3" customFormat="1" ht="12.75">
      <c r="A103" s="14"/>
      <c r="D103" s="15"/>
      <c r="G103" s="12"/>
    </row>
    <row r="104" spans="1:7" s="3" customFormat="1" ht="12.75">
      <c r="A104" s="14"/>
      <c r="D104" s="18"/>
      <c r="G104" s="12"/>
    </row>
    <row r="105" spans="1:7" s="3" customFormat="1" ht="12.75">
      <c r="A105" s="14"/>
      <c r="G105" s="12"/>
    </row>
    <row r="106" s="3" customFormat="1" ht="12.75">
      <c r="A106" s="14"/>
    </row>
    <row r="107" spans="1:7" s="3" customFormat="1" ht="12.75">
      <c r="A107" s="16"/>
      <c r="B107" s="16"/>
      <c r="C107" s="16"/>
      <c r="D107" s="16"/>
      <c r="E107" s="16"/>
      <c r="F107" s="16"/>
      <c r="G107" s="16"/>
    </row>
    <row r="108" spans="1:2" s="3" customFormat="1" ht="12.75">
      <c r="A108" s="14"/>
      <c r="B108" s="19"/>
    </row>
    <row r="109" spans="1:2" s="3" customFormat="1" ht="12.75">
      <c r="A109" s="14"/>
      <c r="B109" s="19"/>
    </row>
    <row r="110" spans="1:7" ht="12.75">
      <c r="A110" s="14"/>
      <c r="B110" s="19"/>
      <c r="C110" s="3"/>
      <c r="D110" s="3"/>
      <c r="E110" s="3"/>
      <c r="F110" s="3"/>
      <c r="G110" s="3"/>
    </row>
    <row r="112" ht="12.75">
      <c r="B112" s="10"/>
    </row>
    <row r="115" ht="12.75">
      <c r="B115" s="20"/>
    </row>
  </sheetData>
  <sheetProtection/>
  <mergeCells count="13">
    <mergeCell ref="A8:G8"/>
    <mergeCell ref="A6:G6"/>
    <mergeCell ref="A7:G7"/>
    <mergeCell ref="A1:G1"/>
    <mergeCell ref="A2:G2"/>
    <mergeCell ref="A3:G3"/>
    <mergeCell ref="A4:G4"/>
    <mergeCell ref="D15:G15"/>
    <mergeCell ref="D10:G10"/>
    <mergeCell ref="D11:G11"/>
    <mergeCell ref="D12:G12"/>
    <mergeCell ref="D13:G13"/>
    <mergeCell ref="E14:F14"/>
  </mergeCells>
  <printOptions/>
  <pageMargins left="0.3937007874015748" right="0.2755905511811024" top="0.5511811023622047" bottom="0.6692913385826772" header="0.5118110236220472" footer="0.5118110236220472"/>
  <pageSetup horizontalDpi="600" verticalDpi="600" orientation="portrait" paperSize="9" r:id="rId1"/>
  <rowBreaks count="1" manualBreakCount="1">
    <brk id="50" max="255" man="1"/>
  </rowBreaks>
  <ignoredErrors>
    <ignoredError sqref="D36:G36 D90:G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G17"/>
  <sheetViews>
    <sheetView zoomScale="130" zoomScaleNormal="130" zoomScalePageLayoutView="0" workbookViewId="0" topLeftCell="A10">
      <selection activeCell="B23" sqref="B23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42.25390625" style="1" customWidth="1"/>
    <col min="4" max="4" width="21.125" style="1" customWidth="1"/>
    <col min="5" max="16384" width="9.125" style="1" customWidth="1"/>
  </cols>
  <sheetData>
    <row r="3" spans="1:4" s="21" customFormat="1" ht="15.75">
      <c r="A3" s="207" t="s">
        <v>133</v>
      </c>
      <c r="B3" s="207"/>
      <c r="C3" s="207"/>
      <c r="D3" s="207"/>
    </row>
    <row r="4" spans="1:4" s="21" customFormat="1" ht="15.75">
      <c r="A4" s="207" t="s">
        <v>120</v>
      </c>
      <c r="B4" s="207"/>
      <c r="C4" s="207"/>
      <c r="D4" s="207"/>
    </row>
    <row r="5" spans="1:7" s="21" customFormat="1" ht="15.75">
      <c r="A5" s="207" t="s">
        <v>119</v>
      </c>
      <c r="B5" s="207"/>
      <c r="C5" s="207"/>
      <c r="D5" s="207"/>
      <c r="E5" s="22"/>
      <c r="F5" s="22"/>
      <c r="G5" s="22"/>
    </row>
    <row r="6" spans="1:4" s="21" customFormat="1" ht="15.75">
      <c r="A6" s="207" t="s">
        <v>134</v>
      </c>
      <c r="B6" s="207"/>
      <c r="C6" s="207"/>
      <c r="D6" s="207"/>
    </row>
    <row r="7" spans="1:4" s="21" customFormat="1" ht="15.75">
      <c r="A7" s="27"/>
      <c r="B7" s="27"/>
      <c r="C7" s="27"/>
      <c r="D7" s="27"/>
    </row>
    <row r="8" spans="1:4" s="21" customFormat="1" ht="15.75">
      <c r="A8" s="27"/>
      <c r="B8" s="27"/>
      <c r="C8" s="27"/>
      <c r="D8" s="27"/>
    </row>
    <row r="9" spans="1:4" s="21" customFormat="1" ht="18.75">
      <c r="A9" s="27"/>
      <c r="B9" s="193"/>
      <c r="C9" s="223" t="s">
        <v>110</v>
      </c>
      <c r="D9" s="223"/>
    </row>
    <row r="10" spans="1:4" s="21" customFormat="1" ht="16.5">
      <c r="A10" s="27"/>
      <c r="B10" s="222" t="s">
        <v>114</v>
      </c>
      <c r="C10" s="222"/>
      <c r="D10" s="222"/>
    </row>
    <row r="11" spans="1:4" s="21" customFormat="1" ht="16.5">
      <c r="A11" s="27"/>
      <c r="B11" s="222" t="s">
        <v>115</v>
      </c>
      <c r="C11" s="222"/>
      <c r="D11" s="222"/>
    </row>
    <row r="12" spans="1:4" s="21" customFormat="1" ht="15.75">
      <c r="A12" s="27"/>
      <c r="B12" s="27"/>
      <c r="C12" s="27"/>
      <c r="D12" s="27"/>
    </row>
    <row r="13" spans="1:4" s="21" customFormat="1" ht="16.5" thickBot="1">
      <c r="A13" s="27"/>
      <c r="B13" s="27"/>
      <c r="C13" s="27"/>
      <c r="D13" s="27"/>
    </row>
    <row r="14" spans="1:4" s="21" customFormat="1" ht="32.25" thickBot="1">
      <c r="A14" s="27"/>
      <c r="B14" s="194" t="s">
        <v>111</v>
      </c>
      <c r="C14" s="195" t="s">
        <v>112</v>
      </c>
      <c r="D14" s="34" t="s">
        <v>113</v>
      </c>
    </row>
    <row r="15" spans="1:4" s="21" customFormat="1" ht="63" customHeight="1">
      <c r="A15" s="27"/>
      <c r="B15" s="196">
        <v>1</v>
      </c>
      <c r="C15" s="36" t="s">
        <v>126</v>
      </c>
      <c r="D15" s="197" t="s">
        <v>136</v>
      </c>
    </row>
    <row r="16" spans="1:4" s="21" customFormat="1" ht="73.5" customHeight="1">
      <c r="A16" s="27"/>
      <c r="B16" s="198">
        <v>2</v>
      </c>
      <c r="C16" s="40" t="s">
        <v>116</v>
      </c>
      <c r="D16" s="199" t="s">
        <v>137</v>
      </c>
    </row>
    <row r="17" spans="1:4" s="21" customFormat="1" ht="51" customHeight="1" thickBot="1">
      <c r="A17" s="27"/>
      <c r="B17" s="200">
        <v>3</v>
      </c>
      <c r="C17" s="44" t="s">
        <v>127</v>
      </c>
      <c r="D17" s="201" t="s">
        <v>138</v>
      </c>
    </row>
  </sheetData>
  <sheetProtection/>
  <mergeCells count="7">
    <mergeCell ref="B10:D10"/>
    <mergeCell ref="B11:D11"/>
    <mergeCell ref="C9:D9"/>
    <mergeCell ref="A3:D3"/>
    <mergeCell ref="A4:D4"/>
    <mergeCell ref="A5:D5"/>
    <mergeCell ref="A6:D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77777</dc:creator>
  <cp:keywords/>
  <dc:description/>
  <cp:lastModifiedBy>Rasskazova</cp:lastModifiedBy>
  <cp:lastPrinted>2020-02-06T10:17:59Z</cp:lastPrinted>
  <dcterms:created xsi:type="dcterms:W3CDTF">2003-12-18T14:23:00Z</dcterms:created>
  <dcterms:modified xsi:type="dcterms:W3CDTF">2020-08-27T11:52:27Z</dcterms:modified>
  <cp:category/>
  <cp:version/>
  <cp:contentType/>
  <cp:contentStatus/>
</cp:coreProperties>
</file>