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ra-Ekonom\Desktop\ПРОГНОЗ ДЛЯ СОВЕТА ВЕРНЫЙ ВАРИАНТ\"/>
    </mc:Choice>
  </mc:AlternateContent>
  <bookViews>
    <workbookView xWindow="0" yWindow="0" windowWidth="28800" windowHeight="11835"/>
  </bookViews>
  <sheets>
    <sheet name="21.11.2019 (КЭ 15-40)" sheetId="7" r:id="rId1"/>
  </sheets>
  <definedNames>
    <definedName name="_xlnm.Print_Titles" localSheetId="0">'21.11.2019 (КЭ 15-40)'!$5:$7</definedName>
    <definedName name="_xlnm.Print_Area" localSheetId="0">'21.11.2019 (КЭ 15-40)'!$A$1:$V$81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7" l="1"/>
  <c r="D70" i="7"/>
  <c r="G65" i="7"/>
  <c r="K64" i="7"/>
  <c r="N64" i="7" s="1"/>
  <c r="Q64" i="7" s="1"/>
  <c r="T64" i="7" s="1"/>
  <c r="J64" i="7"/>
  <c r="M64" i="7" s="1"/>
  <c r="P64" i="7" s="1"/>
  <c r="S64" i="7" s="1"/>
  <c r="V64" i="7" s="1"/>
  <c r="I64" i="7"/>
  <c r="L64" i="7" s="1"/>
  <c r="O64" i="7" s="1"/>
  <c r="R64" i="7" s="1"/>
  <c r="U64" i="7" s="1"/>
  <c r="H64" i="7"/>
  <c r="L62" i="7"/>
  <c r="O62" i="7" s="1"/>
  <c r="R62" i="7" s="1"/>
  <c r="U62" i="7" s="1"/>
  <c r="J62" i="7"/>
  <c r="I62" i="7"/>
  <c r="H62" i="7"/>
  <c r="K62" i="7" s="1"/>
  <c r="N62" i="7" s="1"/>
  <c r="Q62" i="7" s="1"/>
  <c r="T62" i="7" s="1"/>
  <c r="M60" i="7"/>
  <c r="P60" i="7" s="1"/>
  <c r="S60" i="7" s="1"/>
  <c r="V60" i="7" s="1"/>
  <c r="K60" i="7"/>
  <c r="N60" i="7" s="1"/>
  <c r="Q60" i="7" s="1"/>
  <c r="T60" i="7" s="1"/>
  <c r="J60" i="7"/>
  <c r="I60" i="7"/>
  <c r="L60" i="7" s="1"/>
  <c r="O60" i="7" s="1"/>
  <c r="R60" i="7" s="1"/>
  <c r="U60" i="7" s="1"/>
  <c r="H60" i="7"/>
  <c r="E60" i="7"/>
  <c r="K58" i="7"/>
  <c r="N58" i="7" s="1"/>
  <c r="J58" i="7"/>
  <c r="M58" i="7" s="1"/>
  <c r="I58" i="7"/>
  <c r="L58" i="7" s="1"/>
  <c r="H58" i="7"/>
  <c r="F58" i="7"/>
  <c r="E58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K55" i="7"/>
  <c r="K56" i="7" s="1"/>
  <c r="J55" i="7"/>
  <c r="J56" i="7" s="1"/>
  <c r="I55" i="7"/>
  <c r="I56" i="7" s="1"/>
  <c r="H55" i="7"/>
  <c r="H56" i="7" s="1"/>
  <c r="G54" i="7"/>
  <c r="I57" i="7" s="1"/>
  <c r="I52" i="7"/>
  <c r="G52" i="7"/>
  <c r="F52" i="7"/>
  <c r="E52" i="7"/>
  <c r="G51" i="7"/>
  <c r="J50" i="7"/>
  <c r="J52" i="7" s="1"/>
  <c r="I50" i="7"/>
  <c r="I48" i="7" s="1"/>
  <c r="H50" i="7"/>
  <c r="G48" i="7"/>
  <c r="F48" i="7"/>
  <c r="F66" i="7" s="1"/>
  <c r="E48" i="7"/>
  <c r="D48" i="7"/>
  <c r="F43" i="7"/>
  <c r="E43" i="7"/>
  <c r="F37" i="7"/>
  <c r="E37" i="7"/>
  <c r="G34" i="7"/>
  <c r="F34" i="7"/>
  <c r="E33" i="7"/>
  <c r="F38" i="7" s="1"/>
  <c r="D33" i="7"/>
  <c r="F32" i="7"/>
  <c r="G30" i="7"/>
  <c r="J30" i="7" s="1"/>
  <c r="M30" i="7" s="1"/>
  <c r="P30" i="7" s="1"/>
  <c r="S30" i="7" s="1"/>
  <c r="V30" i="7" s="1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F24" i="7"/>
  <c r="G26" i="7" s="1"/>
  <c r="G20" i="7"/>
  <c r="J20" i="7" s="1"/>
  <c r="M20" i="7" s="1"/>
  <c r="P20" i="7" s="1"/>
  <c r="S20" i="7" s="1"/>
  <c r="V20" i="7" s="1"/>
  <c r="G18" i="7"/>
  <c r="G24" i="7" s="1"/>
  <c r="E18" i="7"/>
  <c r="D18" i="7"/>
  <c r="F17" i="7"/>
  <c r="F16" i="7"/>
  <c r="E16" i="7"/>
  <c r="F11" i="7"/>
  <c r="J10" i="7"/>
  <c r="G10" i="7"/>
  <c r="G33" i="7" s="1"/>
  <c r="J8" i="7"/>
  <c r="M8" i="7" s="1"/>
  <c r="G8" i="7"/>
  <c r="L50" i="7" l="1"/>
  <c r="L48" i="7" s="1"/>
  <c r="M50" i="7"/>
  <c r="H30" i="7"/>
  <c r="K30" i="7" s="1"/>
  <c r="N30" i="7" s="1"/>
  <c r="Q30" i="7" s="1"/>
  <c r="T30" i="7" s="1"/>
  <c r="I30" i="7"/>
  <c r="L30" i="7" s="1"/>
  <c r="O30" i="7" s="1"/>
  <c r="R30" i="7" s="1"/>
  <c r="U30" i="7" s="1"/>
  <c r="G25" i="7"/>
  <c r="G22" i="7"/>
  <c r="H18" i="7"/>
  <c r="K18" i="7" s="1"/>
  <c r="I18" i="7"/>
  <c r="G19" i="7"/>
  <c r="J18" i="7"/>
  <c r="H26" i="7"/>
  <c r="K26" i="7" s="1"/>
  <c r="N26" i="7" s="1"/>
  <c r="Q26" i="7" s="1"/>
  <c r="T26" i="7" s="1"/>
  <c r="I26" i="7"/>
  <c r="L26" i="7" s="1"/>
  <c r="O26" i="7" s="1"/>
  <c r="R26" i="7" s="1"/>
  <c r="U26" i="7" s="1"/>
  <c r="J26" i="7"/>
  <c r="M26" i="7" s="1"/>
  <c r="P26" i="7" s="1"/>
  <c r="S26" i="7" s="1"/>
  <c r="V26" i="7" s="1"/>
  <c r="P8" i="7"/>
  <c r="G38" i="7"/>
  <c r="G66" i="7"/>
  <c r="G67" i="7" s="1"/>
  <c r="J11" i="7"/>
  <c r="G16" i="7"/>
  <c r="G17" i="7" s="1"/>
  <c r="J34" i="7"/>
  <c r="M34" i="7" s="1"/>
  <c r="P34" i="7" s="1"/>
  <c r="S34" i="7" s="1"/>
  <c r="V34" i="7" s="1"/>
  <c r="I34" i="7"/>
  <c r="L34" i="7" s="1"/>
  <c r="O34" i="7" s="1"/>
  <c r="R34" i="7" s="1"/>
  <c r="U34" i="7" s="1"/>
  <c r="G70" i="7"/>
  <c r="G71" i="7" s="1"/>
  <c r="H8" i="7"/>
  <c r="H10" i="7"/>
  <c r="G11" i="7"/>
  <c r="G13" i="7"/>
  <c r="D39" i="7"/>
  <c r="D72" i="7"/>
  <c r="H19" i="7"/>
  <c r="H20" i="7"/>
  <c r="K20" i="7" s="1"/>
  <c r="N20" i="7" s="1"/>
  <c r="Q20" i="7" s="1"/>
  <c r="T20" i="7" s="1"/>
  <c r="F25" i="7"/>
  <c r="G32" i="7"/>
  <c r="H34" i="7"/>
  <c r="K34" i="7" s="1"/>
  <c r="N34" i="7" s="1"/>
  <c r="Q34" i="7" s="1"/>
  <c r="T34" i="7" s="1"/>
  <c r="N55" i="7"/>
  <c r="N56" i="7" s="1"/>
  <c r="Q58" i="7"/>
  <c r="J33" i="7"/>
  <c r="I8" i="7"/>
  <c r="I10" i="7"/>
  <c r="M10" i="7"/>
  <c r="G15" i="7"/>
  <c r="E32" i="7"/>
  <c r="F19" i="7"/>
  <c r="J16" i="7"/>
  <c r="J17" i="7" s="1"/>
  <c r="I19" i="7"/>
  <c r="I20" i="7"/>
  <c r="L20" i="7" s="1"/>
  <c r="O20" i="7" s="1"/>
  <c r="R20" i="7" s="1"/>
  <c r="U20" i="7" s="1"/>
  <c r="J32" i="7"/>
  <c r="E70" i="7"/>
  <c r="E45" i="7"/>
  <c r="E72" i="7" s="1"/>
  <c r="P58" i="7"/>
  <c r="M55" i="7"/>
  <c r="M56" i="7" s="1"/>
  <c r="F45" i="7"/>
  <c r="G43" i="7"/>
  <c r="L52" i="7"/>
  <c r="O50" i="7"/>
  <c r="L55" i="7"/>
  <c r="L56" i="7" s="1"/>
  <c r="O58" i="7"/>
  <c r="M62" i="7"/>
  <c r="P62" i="7" s="1"/>
  <c r="S62" i="7" s="1"/>
  <c r="V62" i="7" s="1"/>
  <c r="J48" i="7"/>
  <c r="F47" i="7"/>
  <c r="H52" i="7"/>
  <c r="K50" i="7"/>
  <c r="H48" i="7"/>
  <c r="G57" i="7"/>
  <c r="H57" i="7"/>
  <c r="P50" i="7" l="1"/>
  <c r="M52" i="7"/>
  <c r="M48" i="7"/>
  <c r="I24" i="7"/>
  <c r="L18" i="7"/>
  <c r="N18" i="7"/>
  <c r="K19" i="7"/>
  <c r="G37" i="7"/>
  <c r="G36" i="7" s="1"/>
  <c r="H24" i="7"/>
  <c r="H22" i="7" s="1"/>
  <c r="K24" i="7"/>
  <c r="K25" i="7" s="1"/>
  <c r="M18" i="7"/>
  <c r="J24" i="7"/>
  <c r="J19" i="7"/>
  <c r="P55" i="7"/>
  <c r="P56" i="7" s="1"/>
  <c r="S58" i="7"/>
  <c r="L8" i="7"/>
  <c r="T58" i="7"/>
  <c r="T55" i="7" s="1"/>
  <c r="T56" i="7" s="1"/>
  <c r="Q55" i="7"/>
  <c r="Q56" i="7" s="1"/>
  <c r="P48" i="7"/>
  <c r="S8" i="7"/>
  <c r="O55" i="7"/>
  <c r="O56" i="7" s="1"/>
  <c r="R58" i="7"/>
  <c r="H43" i="7"/>
  <c r="K43" i="7" s="1"/>
  <c r="N43" i="7" s="1"/>
  <c r="Q43" i="7" s="1"/>
  <c r="T43" i="7" s="1"/>
  <c r="J43" i="7"/>
  <c r="I43" i="7"/>
  <c r="L43" i="7" s="1"/>
  <c r="O43" i="7" s="1"/>
  <c r="R43" i="7" s="1"/>
  <c r="U43" i="7" s="1"/>
  <c r="K52" i="7"/>
  <c r="N50" i="7"/>
  <c r="K48" i="7"/>
  <c r="F72" i="7"/>
  <c r="G45" i="7"/>
  <c r="J38" i="7"/>
  <c r="J66" i="7"/>
  <c r="J67" i="7" s="1"/>
  <c r="J13" i="7"/>
  <c r="H32" i="7"/>
  <c r="H11" i="7"/>
  <c r="K10" i="7"/>
  <c r="H33" i="7"/>
  <c r="K22" i="7"/>
  <c r="H25" i="7"/>
  <c r="I32" i="7"/>
  <c r="L10" i="7"/>
  <c r="I11" i="7"/>
  <c r="I33" i="7"/>
  <c r="O52" i="7"/>
  <c r="R50" i="7"/>
  <c r="O48" i="7"/>
  <c r="M32" i="7"/>
  <c r="P10" i="7"/>
  <c r="M11" i="7"/>
  <c r="K8" i="7"/>
  <c r="J15" i="7"/>
  <c r="P52" i="7" l="1"/>
  <c r="S50" i="7"/>
  <c r="I70" i="7"/>
  <c r="I71" i="7" s="1"/>
  <c r="M24" i="7"/>
  <c r="M19" i="7"/>
  <c r="P18" i="7"/>
  <c r="Q18" i="7"/>
  <c r="N19" i="7"/>
  <c r="N24" i="7"/>
  <c r="L19" i="7"/>
  <c r="O18" i="7"/>
  <c r="L24" i="7"/>
  <c r="M33" i="7"/>
  <c r="M13" i="7" s="1"/>
  <c r="J22" i="7"/>
  <c r="J25" i="7"/>
  <c r="I22" i="7"/>
  <c r="I25" i="7"/>
  <c r="N48" i="7"/>
  <c r="N52" i="7"/>
  <c r="Q50" i="7"/>
  <c r="K70" i="7"/>
  <c r="N8" i="7"/>
  <c r="I66" i="7"/>
  <c r="I38" i="7"/>
  <c r="I16" i="7"/>
  <c r="I13" i="7"/>
  <c r="V8" i="7"/>
  <c r="P32" i="7"/>
  <c r="P11" i="7"/>
  <c r="S10" i="7"/>
  <c r="K33" i="7"/>
  <c r="K11" i="7"/>
  <c r="K32" i="7"/>
  <c r="N10" i="7"/>
  <c r="G74" i="7"/>
  <c r="G72" i="7"/>
  <c r="H70" i="7"/>
  <c r="H71" i="7" s="1"/>
  <c r="M66" i="7"/>
  <c r="M38" i="7"/>
  <c r="M16" i="7"/>
  <c r="J37" i="7"/>
  <c r="J36" i="7" s="1"/>
  <c r="S55" i="7"/>
  <c r="S56" i="7" s="1"/>
  <c r="V58" i="7"/>
  <c r="V55" i="7" s="1"/>
  <c r="V56" i="7" s="1"/>
  <c r="R48" i="7"/>
  <c r="R52" i="7"/>
  <c r="U50" i="7"/>
  <c r="L32" i="7"/>
  <c r="L11" i="7"/>
  <c r="L33" i="7"/>
  <c r="O10" i="7"/>
  <c r="H66" i="7"/>
  <c r="H38" i="7"/>
  <c r="H16" i="7"/>
  <c r="H13" i="7"/>
  <c r="J45" i="7"/>
  <c r="I45" i="7"/>
  <c r="G47" i="7"/>
  <c r="H45" i="7"/>
  <c r="G46" i="7"/>
  <c r="G73" i="7"/>
  <c r="M43" i="7"/>
  <c r="J70" i="7"/>
  <c r="J71" i="7" s="1"/>
  <c r="R55" i="7"/>
  <c r="R56" i="7" s="1"/>
  <c r="U58" i="7"/>
  <c r="U55" i="7" s="1"/>
  <c r="U56" i="7" s="1"/>
  <c r="L70" i="7"/>
  <c r="L71" i="7" s="1"/>
  <c r="O8" i="7"/>
  <c r="S48" i="7" l="1"/>
  <c r="S52" i="7"/>
  <c r="V50" i="7"/>
  <c r="O19" i="7"/>
  <c r="R18" i="7"/>
  <c r="O24" i="7"/>
  <c r="Q24" i="7"/>
  <c r="T18" i="7"/>
  <c r="Q19" i="7"/>
  <c r="S18" i="7"/>
  <c r="P19" i="7"/>
  <c r="P24" i="7"/>
  <c r="N25" i="7"/>
  <c r="N22" i="7"/>
  <c r="P33" i="7"/>
  <c r="P13" i="7" s="1"/>
  <c r="L25" i="7"/>
  <c r="L22" i="7"/>
  <c r="M25" i="7"/>
  <c r="M22" i="7"/>
  <c r="H47" i="7"/>
  <c r="H46" i="7"/>
  <c r="K45" i="7"/>
  <c r="H73" i="7"/>
  <c r="O70" i="7"/>
  <c r="O71" i="7" s="1"/>
  <c r="R8" i="7"/>
  <c r="H17" i="7"/>
  <c r="H15" i="7"/>
  <c r="O33" i="7"/>
  <c r="R10" i="7"/>
  <c r="O32" i="7"/>
  <c r="O11" i="7"/>
  <c r="M17" i="7"/>
  <c r="M15" i="7"/>
  <c r="K38" i="7"/>
  <c r="K66" i="7"/>
  <c r="K16" i="7"/>
  <c r="K13" i="7"/>
  <c r="I67" i="7"/>
  <c r="I37" i="7"/>
  <c r="I36" i="7" s="1"/>
  <c r="N70" i="7"/>
  <c r="N71" i="7" s="1"/>
  <c r="Q8" i="7"/>
  <c r="P43" i="7"/>
  <c r="M70" i="7"/>
  <c r="M71" i="7" s="1"/>
  <c r="Q48" i="7"/>
  <c r="Q52" i="7"/>
  <c r="T50" i="7"/>
  <c r="I47" i="7"/>
  <c r="I46" i="7"/>
  <c r="L45" i="7"/>
  <c r="I73" i="7"/>
  <c r="L66" i="7"/>
  <c r="L38" i="7"/>
  <c r="L16" i="7"/>
  <c r="L13" i="7"/>
  <c r="J74" i="7"/>
  <c r="J72" i="7"/>
  <c r="I74" i="7"/>
  <c r="I72" i="7"/>
  <c r="H74" i="7"/>
  <c r="H72" i="7"/>
  <c r="S11" i="7"/>
  <c r="S32" i="7"/>
  <c r="V10" i="7"/>
  <c r="I17" i="7"/>
  <c r="I15" i="7"/>
  <c r="K71" i="7"/>
  <c r="H67" i="7"/>
  <c r="H37" i="7"/>
  <c r="H36" i="7" s="1"/>
  <c r="N33" i="7"/>
  <c r="Q10" i="7"/>
  <c r="N32" i="7"/>
  <c r="N11" i="7"/>
  <c r="J46" i="7"/>
  <c r="M45" i="7"/>
  <c r="J47" i="7"/>
  <c r="J73" i="7"/>
  <c r="U48" i="7"/>
  <c r="U52" i="7"/>
  <c r="M67" i="7"/>
  <c r="M37" i="7"/>
  <c r="M36" i="7" s="1"/>
  <c r="P38" i="7"/>
  <c r="V52" i="7" l="1"/>
  <c r="V48" i="7"/>
  <c r="Q25" i="7"/>
  <c r="Q22" i="7"/>
  <c r="P66" i="7"/>
  <c r="P67" i="7" s="1"/>
  <c r="S24" i="7"/>
  <c r="S19" i="7"/>
  <c r="V18" i="7"/>
  <c r="O22" i="7"/>
  <c r="O25" i="7"/>
  <c r="P16" i="7"/>
  <c r="S33" i="7"/>
  <c r="S66" i="7" s="1"/>
  <c r="U18" i="7"/>
  <c r="R24" i="7"/>
  <c r="R19" i="7"/>
  <c r="P22" i="7"/>
  <c r="P25" i="7"/>
  <c r="T19" i="7"/>
  <c r="T24" i="7"/>
  <c r="Q32" i="7"/>
  <c r="Q11" i="7"/>
  <c r="T10" i="7"/>
  <c r="Q33" i="7"/>
  <c r="N38" i="7"/>
  <c r="N66" i="7"/>
  <c r="N13" i="7"/>
  <c r="N16" i="7"/>
  <c r="K74" i="7"/>
  <c r="K72" i="7"/>
  <c r="M74" i="7"/>
  <c r="M72" i="7"/>
  <c r="L67" i="7"/>
  <c r="L37" i="7"/>
  <c r="L36" i="7" s="1"/>
  <c r="Q70" i="7"/>
  <c r="Q71" i="7" s="1"/>
  <c r="T8" i="7"/>
  <c r="T70" i="7" s="1"/>
  <c r="K67" i="7"/>
  <c r="K37" i="7"/>
  <c r="K36" i="7" s="1"/>
  <c r="R33" i="7"/>
  <c r="R32" i="7"/>
  <c r="U10" i="7"/>
  <c r="R11" i="7"/>
  <c r="N45" i="7"/>
  <c r="K47" i="7"/>
  <c r="K46" i="7"/>
  <c r="K73" i="7"/>
  <c r="M47" i="7"/>
  <c r="M46" i="7"/>
  <c r="P45" i="7"/>
  <c r="M73" i="7"/>
  <c r="L17" i="7"/>
  <c r="L15" i="7"/>
  <c r="T52" i="7"/>
  <c r="T48" i="7"/>
  <c r="O38" i="7"/>
  <c r="O66" i="7"/>
  <c r="O13" i="7"/>
  <c r="O16" i="7"/>
  <c r="R70" i="7"/>
  <c r="R71" i="7" s="1"/>
  <c r="U8" i="7"/>
  <c r="U70" i="7" s="1"/>
  <c r="S38" i="7"/>
  <c r="S13" i="7"/>
  <c r="S16" i="7"/>
  <c r="S43" i="7"/>
  <c r="P70" i="7"/>
  <c r="P71" i="7" s="1"/>
  <c r="P17" i="7"/>
  <c r="P15" i="7"/>
  <c r="V33" i="7"/>
  <c r="V11" i="7"/>
  <c r="L74" i="7"/>
  <c r="L72" i="7"/>
  <c r="L47" i="7"/>
  <c r="L46" i="7"/>
  <c r="O45" i="7"/>
  <c r="L73" i="7"/>
  <c r="K17" i="7"/>
  <c r="K15" i="7"/>
  <c r="P37" i="7" l="1"/>
  <c r="P36" i="7" s="1"/>
  <c r="T71" i="7"/>
  <c r="R22" i="7"/>
  <c r="R25" i="7"/>
  <c r="S25" i="7"/>
  <c r="S22" i="7"/>
  <c r="U24" i="7"/>
  <c r="U19" i="7"/>
  <c r="V19" i="7"/>
  <c r="V24" i="7"/>
  <c r="V32" i="7"/>
  <c r="T25" i="7"/>
  <c r="T22" i="7"/>
  <c r="R38" i="7"/>
  <c r="R66" i="7"/>
  <c r="R16" i="7"/>
  <c r="R13" i="7"/>
  <c r="P74" i="7"/>
  <c r="P72" i="7"/>
  <c r="N17" i="7"/>
  <c r="N15" i="7"/>
  <c r="V43" i="7"/>
  <c r="V70" i="7" s="1"/>
  <c r="V71" i="7" s="1"/>
  <c r="S70" i="7"/>
  <c r="S71" i="7" s="1"/>
  <c r="S67" i="7"/>
  <c r="S37" i="7"/>
  <c r="S36" i="7" s="1"/>
  <c r="O17" i="7"/>
  <c r="O15" i="7"/>
  <c r="P47" i="7"/>
  <c r="P46" i="7"/>
  <c r="S45" i="7"/>
  <c r="P73" i="7"/>
  <c r="U32" i="7"/>
  <c r="U33" i="7"/>
  <c r="U11" i="7"/>
  <c r="O74" i="7"/>
  <c r="O72" i="7"/>
  <c r="S17" i="7"/>
  <c r="S15" i="7"/>
  <c r="N74" i="7"/>
  <c r="N72" i="7"/>
  <c r="Q38" i="7"/>
  <c r="Q66" i="7"/>
  <c r="Q13" i="7"/>
  <c r="Q16" i="7"/>
  <c r="O67" i="7"/>
  <c r="O37" i="7"/>
  <c r="O36" i="7" s="1"/>
  <c r="R45" i="7"/>
  <c r="O47" i="7"/>
  <c r="O46" i="7"/>
  <c r="O73" i="7"/>
  <c r="V38" i="7"/>
  <c r="V66" i="7"/>
  <c r="V16" i="7"/>
  <c r="V13" i="7"/>
  <c r="U71" i="7"/>
  <c r="N46" i="7"/>
  <c r="Q45" i="7"/>
  <c r="N47" i="7"/>
  <c r="N73" i="7"/>
  <c r="N67" i="7"/>
  <c r="N37" i="7"/>
  <c r="N36" i="7" s="1"/>
  <c r="T32" i="7"/>
  <c r="T11" i="7"/>
  <c r="T33" i="7"/>
  <c r="V22" i="7" l="1"/>
  <c r="V25" i="7"/>
  <c r="U22" i="7"/>
  <c r="U25" i="7"/>
  <c r="V67" i="7"/>
  <c r="V37" i="7"/>
  <c r="V36" i="7" s="1"/>
  <c r="R17" i="7"/>
  <c r="R15" i="7"/>
  <c r="T66" i="7"/>
  <c r="T38" i="7"/>
  <c r="T16" i="7"/>
  <c r="T13" i="7"/>
  <c r="R46" i="7"/>
  <c r="U45" i="7"/>
  <c r="R47" i="7"/>
  <c r="R73" i="7"/>
  <c r="Q74" i="7"/>
  <c r="Q72" i="7"/>
  <c r="S74" i="7"/>
  <c r="S72" i="7"/>
  <c r="Q17" i="7"/>
  <c r="Q15" i="7"/>
  <c r="Q47" i="7"/>
  <c r="Q46" i="7"/>
  <c r="T45" i="7"/>
  <c r="Q73" i="7"/>
  <c r="V17" i="7"/>
  <c r="V15" i="7"/>
  <c r="Q67" i="7"/>
  <c r="Q37" i="7"/>
  <c r="Q36" i="7" s="1"/>
  <c r="R74" i="7"/>
  <c r="R72" i="7"/>
  <c r="U66" i="7"/>
  <c r="U38" i="7"/>
  <c r="U13" i="7"/>
  <c r="U16" i="7"/>
  <c r="V45" i="7"/>
  <c r="S47" i="7"/>
  <c r="S46" i="7"/>
  <c r="S73" i="7"/>
  <c r="R67" i="7"/>
  <c r="R37" i="7"/>
  <c r="R36" i="7" s="1"/>
  <c r="V46" i="7" l="1"/>
  <c r="V47" i="7"/>
  <c r="V73" i="7"/>
  <c r="U67" i="7"/>
  <c r="U37" i="7"/>
  <c r="U36" i="7" s="1"/>
  <c r="T74" i="7"/>
  <c r="T72" i="7"/>
  <c r="U47" i="7"/>
  <c r="U46" i="7"/>
  <c r="U73" i="7"/>
  <c r="U17" i="7"/>
  <c r="U15" i="7"/>
  <c r="T47" i="7"/>
  <c r="T46" i="7"/>
  <c r="T73" i="7"/>
  <c r="T17" i="7"/>
  <c r="T15" i="7"/>
  <c r="U74" i="7"/>
  <c r="U72" i="7"/>
  <c r="V74" i="7"/>
  <c r="V72" i="7"/>
  <c r="T67" i="7"/>
  <c r="T37" i="7"/>
  <c r="T36" i="7" s="1"/>
</calcChain>
</file>

<file path=xl/sharedStrings.xml><?xml version="1.0" encoding="utf-8"?>
<sst xmlns="http://schemas.openxmlformats.org/spreadsheetml/2006/main" count="103" uniqueCount="58">
  <si>
    <t>Показатели</t>
  </si>
  <si>
    <t>Единица измерения</t>
  </si>
  <si>
    <t>Отчет</t>
  </si>
  <si>
    <t>Оценка</t>
  </si>
  <si>
    <t>Прогноз</t>
  </si>
  <si>
    <t>2016</t>
  </si>
  <si>
    <t>Прогноз - Вариант 1 (Консервативный)</t>
  </si>
  <si>
    <t>Прогноз - Вариант 2 (Базовый)</t>
  </si>
  <si>
    <t>Прогноз - Вариант 3 (Целевой)</t>
  </si>
  <si>
    <t>Инвестиции в основной капитал за счет всех источников финансирования (без субъектов малого предпринимательства и объема инвестиций, не наблюдаемых прямыми статистическими методами) – всего</t>
  </si>
  <si>
    <t>млн. руб. в сопоставимых ценах</t>
  </si>
  <si>
    <t>в % к предыдущему году в сопост. ценах</t>
  </si>
  <si>
    <t>млн. рублей в ценах соответствующих лет</t>
  </si>
  <si>
    <t>в том числе:</t>
  </si>
  <si>
    <t>инвестиции за счет соб.ср. + привл.ср.</t>
  </si>
  <si>
    <t>темп роста</t>
  </si>
  <si>
    <t>Объем инвестиций в основной капитал, финансируемых за счет собственных средств организаций</t>
  </si>
  <si>
    <t>млн. руб. в ценах соответствующих лет</t>
  </si>
  <si>
    <t>ПРОВЕРКА</t>
  </si>
  <si>
    <t>прибыль+амортизация</t>
  </si>
  <si>
    <t>из них:</t>
  </si>
  <si>
    <t>прибыль</t>
  </si>
  <si>
    <t>амортизация</t>
  </si>
  <si>
    <t>Объем инвестиций в основной капитал, финансируемых за счет привлеченных средств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</si>
  <si>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</si>
  <si>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</si>
  <si>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</si>
  <si>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
 с учетом дефлятора</t>
  </si>
  <si>
    <t>бюджетные средства</t>
  </si>
  <si>
    <t>в том числе</t>
  </si>
  <si>
    <t>из федерального бюджета</t>
  </si>
  <si>
    <t>из него по государственным программам Российской Федерации</t>
  </si>
  <si>
    <t>из него по федеральной адресной инвестиционной программе</t>
  </si>
  <si>
    <t>из бюджетов субъектов федерации</t>
  </si>
  <si>
    <t>из него по государственным программам Республики Башкортостан</t>
  </si>
  <si>
    <t>из него по республиканской адресной инвестиционной программе</t>
  </si>
  <si>
    <t>из местного бюджета муниципального образования</t>
  </si>
  <si>
    <t>средства внебюджетных фондов</t>
  </si>
  <si>
    <t>прочие</t>
  </si>
  <si>
    <t>%</t>
  </si>
  <si>
    <t>в том числе: средства от эмиссии акций</t>
  </si>
  <si>
    <t>Объем инвестиций в основной капитал (за исключением бюджетных средств) (без субъектов малого предпринимательства и объемов инвестиций, не наблюдаемых прямыми статистическими методами)</t>
  </si>
  <si>
    <t>в % к предыдущему году в сопоставимых ценах</t>
  </si>
  <si>
    <t>расчет с дефлятором</t>
  </si>
  <si>
    <t>Создание новых рабочих мест</t>
  </si>
  <si>
    <t>единиц</t>
  </si>
  <si>
    <t>Введено в действие новых объектов основных фондов</t>
  </si>
  <si>
    <t>Индекс-дефлятор объема инвестиций (в основной капитал) за счет всех источников финансирования</t>
  </si>
  <si>
    <t>% к предыдущему году</t>
  </si>
  <si>
    <t>С.В.Литов</t>
  </si>
  <si>
    <t>Председатель Совета городского округа</t>
  </si>
  <si>
    <t>А.А.Имангулов</t>
  </si>
  <si>
    <t>Приложение № 3
к решению Совета городского округа
город Октябрьский Республики Башкортостан
от  "___" ноября 2019 года № ___</t>
  </si>
  <si>
    <t>другие источники</t>
  </si>
  <si>
    <t>Основные показатели прогноза по объему инвестиций в основной капитал по городскому округу город Октябрьский Республики Башкортостан                                                                                                                                    на 2020 год и на плановый период до 2024 года                                                                                                                                                                                                                                                        (отчет за 2018 год, оценка 2019 года, прогноз на период до 2024 года)</t>
  </si>
  <si>
    <t>проверка разница вычитанием</t>
  </si>
  <si>
    <t>разница</t>
  </si>
  <si>
    <t>Разница 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</si>
</sst>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12"/>
      <name val="Tahoma"/>
      <family val="2"/>
      <charset val="204"/>
    </font>
    <font>
      <sz val="12"/>
      <color theme="1"/>
      <name val="Tahoma"/>
      <family val="2"/>
      <charset val="204"/>
    </font>
    <font>
      <b/>
      <sz val="10"/>
      <color indexed="12"/>
      <name val="Tahoma"/>
      <family val="2"/>
      <charset val="204"/>
    </font>
    <font>
      <b/>
      <strike/>
      <sz val="10"/>
      <color indexed="12"/>
      <name val="Cambria"/>
      <family val="1"/>
      <charset val="204"/>
    </font>
    <font>
      <b/>
      <strike/>
      <sz val="10"/>
      <color indexed="12"/>
      <name val="Tahoma"/>
      <family val="2"/>
      <charset val="204"/>
    </font>
    <font>
      <strike/>
      <sz val="10"/>
      <name val="Cambria"/>
      <family val="1"/>
      <charset val="204"/>
    </font>
    <font>
      <strike/>
      <sz val="10"/>
      <name val="Tahoma"/>
      <family val="2"/>
      <charset val="204"/>
    </font>
    <font>
      <sz val="14"/>
      <name val="Tahoma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b/>
      <strike/>
      <sz val="12"/>
      <name val="Times New Roman"/>
      <family val="1"/>
      <charset val="204"/>
    </font>
    <font>
      <b/>
      <strike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color indexed="8"/>
      <name val="Arial"/>
      <family val="2"/>
      <charset val="204"/>
    </font>
    <font>
      <sz val="18"/>
      <name val="Arial"/>
      <family val="2"/>
      <charset val="204"/>
    </font>
    <font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trike/>
      <sz val="12"/>
      <color rgb="FFFF0000"/>
      <name val="Cambria"/>
      <family val="1"/>
      <charset val="204"/>
    </font>
    <font>
      <b/>
      <strike/>
      <sz val="12"/>
      <name val="Cambria"/>
      <family val="1"/>
      <charset val="204"/>
    </font>
    <font>
      <b/>
      <sz val="12"/>
      <name val="Arial"/>
      <family val="2"/>
      <charset val="204"/>
    </font>
    <font>
      <b/>
      <strike/>
      <sz val="12"/>
      <color rgb="FFFF0000"/>
      <name val="Cambria"/>
      <family val="1"/>
      <charset val="204"/>
    </font>
    <font>
      <b/>
      <sz val="12"/>
      <color rgb="FFFF0000"/>
      <name val="Arial"/>
      <family val="2"/>
      <charset val="204"/>
    </font>
    <font>
      <strike/>
      <sz val="12"/>
      <name val="Cambria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ahoma"/>
      <family val="2"/>
      <charset val="204"/>
    </font>
    <font>
      <sz val="14"/>
      <color theme="0"/>
      <name val="Tahoma"/>
      <family val="2"/>
      <charset val="204"/>
    </font>
    <font>
      <sz val="12"/>
      <color rgb="FFFF0000"/>
      <name val="Times New Roman"/>
      <family val="1"/>
      <charset val="204"/>
    </font>
    <font>
      <strike/>
      <sz val="12"/>
      <name val="Calibri Light"/>
      <family val="2"/>
      <charset val="204"/>
    </font>
    <font>
      <b/>
      <strike/>
      <sz val="12"/>
      <name val="Calibri Light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138">
    <xf numFmtId="0" fontId="0" fillId="0" borderId="0" xfId="0"/>
    <xf numFmtId="0" fontId="2" fillId="0" borderId="0" xfId="1" applyNumberFormat="1" applyFont="1" applyFill="1" applyBorder="1" applyAlignment="1" applyProtection="1">
      <alignment vertical="top"/>
      <protection locked="0"/>
    </xf>
    <xf numFmtId="0" fontId="1" fillId="0" borderId="0" xfId="1">
      <protection locked="0"/>
    </xf>
    <xf numFmtId="0" fontId="3" fillId="0" borderId="0" xfId="1" applyNumberFormat="1" applyFont="1" applyFill="1" applyBorder="1" applyAlignment="1" applyProtection="1">
      <alignment vertical="top" wrapText="1"/>
      <protection locked="0"/>
    </xf>
    <xf numFmtId="164" fontId="3" fillId="0" borderId="0" xfId="1" applyNumberFormat="1" applyFont="1" applyFill="1" applyBorder="1" applyAlignment="1" applyProtection="1">
      <alignment vertical="top" wrapText="1"/>
      <protection locked="0"/>
    </xf>
    <xf numFmtId="165" fontId="3" fillId="0" borderId="0" xfId="1" applyNumberFormat="1" applyFont="1" applyFill="1" applyBorder="1" applyAlignment="1" applyProtection="1">
      <alignment vertical="top" wrapText="1"/>
      <protection locked="0"/>
    </xf>
    <xf numFmtId="2" fontId="6" fillId="0" borderId="0" xfId="1" applyNumberFormat="1" applyFont="1" applyFill="1" applyBorder="1" applyAlignment="1" applyProtection="1">
      <alignment vertical="top" wrapText="1"/>
      <protection locked="0"/>
    </xf>
    <xf numFmtId="164" fontId="7" fillId="0" borderId="0" xfId="1" applyNumberFormat="1" applyFont="1" applyFill="1" applyBorder="1" applyAlignment="1" applyProtection="1">
      <alignment vertical="top" wrapText="1"/>
      <protection locked="0"/>
    </xf>
    <xf numFmtId="164" fontId="5" fillId="0" borderId="0" xfId="1" applyNumberFormat="1" applyFont="1" applyFill="1" applyBorder="1" applyAlignment="1" applyProtection="1">
      <alignment vertical="top" wrapText="1"/>
      <protection locked="0"/>
    </xf>
    <xf numFmtId="0" fontId="5" fillId="0" borderId="0" xfId="1" applyNumberFormat="1" applyFont="1" applyFill="1" applyBorder="1" applyAlignment="1" applyProtection="1">
      <alignment vertical="top" wrapText="1"/>
    </xf>
    <xf numFmtId="165" fontId="5" fillId="0" borderId="0" xfId="1" applyNumberFormat="1" applyFont="1" applyFill="1" applyBorder="1" applyAlignment="1" applyProtection="1">
      <alignment vertical="top" wrapText="1"/>
      <protection locked="0"/>
    </xf>
    <xf numFmtId="2" fontId="5" fillId="0" borderId="0" xfId="1" applyNumberFormat="1" applyFont="1" applyFill="1" applyBorder="1" applyAlignment="1" applyProtection="1">
      <alignment vertical="top" wrapText="1"/>
      <protection locked="0"/>
    </xf>
    <xf numFmtId="0" fontId="8" fillId="0" borderId="0" xfId="1" applyFont="1">
      <protection locked="0"/>
    </xf>
    <xf numFmtId="164" fontId="9" fillId="0" borderId="0" xfId="1" applyNumberFormat="1" applyFont="1">
      <protection locked="0"/>
    </xf>
    <xf numFmtId="164" fontId="1" fillId="0" borderId="0" xfId="1" applyNumberFormat="1">
      <protection locked="0"/>
    </xf>
    <xf numFmtId="165" fontId="1" fillId="0" borderId="0" xfId="1" applyNumberFormat="1"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Font="1"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2" fontId="13" fillId="0" borderId="1" xfId="1" applyNumberFormat="1" applyFont="1" applyFill="1" applyBorder="1" applyAlignment="1" applyProtection="1">
      <alignment horizontal="center" vertical="center"/>
    </xf>
    <xf numFmtId="4" fontId="12" fillId="0" borderId="1" xfId="1" applyNumberFormat="1" applyFont="1" applyFill="1" applyBorder="1" applyAlignment="1" applyProtection="1">
      <alignment horizontal="center" vertical="center"/>
    </xf>
    <xf numFmtId="164" fontId="12" fillId="0" borderId="1" xfId="1" applyNumberFormat="1" applyFont="1" applyFill="1" applyBorder="1" applyAlignment="1" applyProtection="1">
      <alignment horizontal="left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3" fillId="0" borderId="1" xfId="1" applyNumberFormat="1" applyFont="1" applyFill="1" applyBorder="1" applyAlignment="1" applyProtection="1">
      <alignment horizontal="center" vertical="center"/>
    </xf>
    <xf numFmtId="4" fontId="14" fillId="0" borderId="1" xfId="1" applyNumberFormat="1" applyFont="1" applyFill="1" applyBorder="1" applyAlignment="1" applyProtection="1">
      <alignment horizontal="center" vertical="center"/>
    </xf>
    <xf numFmtId="4" fontId="13" fillId="0" borderId="1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vertical="top"/>
      <protection locked="0"/>
    </xf>
    <xf numFmtId="0" fontId="20" fillId="0" borderId="0" xfId="1" applyFont="1">
      <protection locked="0"/>
    </xf>
    <xf numFmtId="0" fontId="22" fillId="0" borderId="0" xfId="1" applyNumberFormat="1" applyFont="1" applyFill="1" applyBorder="1" applyAlignment="1" applyProtection="1">
      <alignment vertical="top" wrapText="1"/>
      <protection locked="0"/>
    </xf>
    <xf numFmtId="164" fontId="12" fillId="0" borderId="1" xfId="1" applyNumberFormat="1" applyFont="1" applyFill="1" applyBorder="1" applyAlignment="1" applyProtection="1">
      <alignment horizontal="left" vertical="center" wrapText="1" indent="1"/>
    </xf>
    <xf numFmtId="0" fontId="12" fillId="0" borderId="1" xfId="1" applyNumberFormat="1" applyFont="1" applyFill="1" applyBorder="1" applyAlignment="1" applyProtection="1">
      <alignment horizontal="left" vertical="center" wrapText="1" indent="3"/>
    </xf>
    <xf numFmtId="0" fontId="12" fillId="0" borderId="1" xfId="1" applyNumberFormat="1" applyFont="1" applyFill="1" applyBorder="1" applyAlignment="1" applyProtection="1">
      <alignment horizontal="left" vertical="center" wrapText="1" indent="2"/>
    </xf>
    <xf numFmtId="0" fontId="23" fillId="0" borderId="0" xfId="1" applyNumberFormat="1" applyFont="1" applyFill="1" applyBorder="1" applyAlignment="1" applyProtection="1">
      <alignment vertical="top"/>
      <protection locked="0"/>
    </xf>
    <xf numFmtId="0" fontId="23" fillId="0" borderId="0" xfId="1" applyFont="1">
      <protection locked="0"/>
    </xf>
    <xf numFmtId="0" fontId="23" fillId="3" borderId="0" xfId="1" applyNumberFormat="1" applyFont="1" applyFill="1" applyBorder="1" applyAlignment="1" applyProtection="1">
      <alignment vertical="top"/>
      <protection locked="0"/>
    </xf>
    <xf numFmtId="0" fontId="23" fillId="3" borderId="0" xfId="1" applyFont="1" applyFill="1">
      <protection locked="0"/>
    </xf>
    <xf numFmtId="0" fontId="23" fillId="0" borderId="0" xfId="1" applyFont="1" applyFill="1">
      <protection locked="0"/>
    </xf>
    <xf numFmtId="164" fontId="23" fillId="0" borderId="0" xfId="1" applyNumberFormat="1" applyFont="1" applyFill="1" applyBorder="1" applyAlignment="1" applyProtection="1">
      <alignment vertical="top"/>
      <protection locked="0"/>
    </xf>
    <xf numFmtId="164" fontId="23" fillId="0" borderId="0" xfId="1" applyNumberFormat="1" applyFont="1" applyFill="1">
      <protection locked="0"/>
    </xf>
    <xf numFmtId="164" fontId="23" fillId="4" borderId="0" xfId="1" applyNumberFormat="1" applyFont="1" applyFill="1" applyBorder="1" applyAlignment="1" applyProtection="1">
      <alignment vertical="top"/>
      <protection locked="0"/>
    </xf>
    <xf numFmtId="164" fontId="23" fillId="4" borderId="0" xfId="1" applyNumberFormat="1" applyFont="1" applyFill="1">
      <protection locked="0"/>
    </xf>
    <xf numFmtId="0" fontId="23" fillId="4" borderId="0" xfId="1" applyNumberFormat="1" applyFont="1" applyFill="1" applyBorder="1" applyAlignment="1" applyProtection="1">
      <alignment vertical="top"/>
      <protection locked="0"/>
    </xf>
    <xf numFmtId="0" fontId="23" fillId="4" borderId="0" xfId="1" applyFont="1" applyFill="1">
      <protection locked="0"/>
    </xf>
    <xf numFmtId="0" fontId="24" fillId="4" borderId="0" xfId="1" applyNumberFormat="1" applyFont="1" applyFill="1" applyBorder="1" applyAlignment="1" applyProtection="1">
      <alignment vertical="top"/>
      <protection locked="0"/>
    </xf>
    <xf numFmtId="0" fontId="24" fillId="4" borderId="0" xfId="1" applyFont="1" applyFill="1">
      <protection locked="0"/>
    </xf>
    <xf numFmtId="164" fontId="25" fillId="5" borderId="0" xfId="1" applyNumberFormat="1" applyFont="1" applyFill="1" applyBorder="1" applyAlignment="1" applyProtection="1">
      <alignment vertical="top"/>
      <protection locked="0"/>
    </xf>
    <xf numFmtId="164" fontId="25" fillId="5" borderId="0" xfId="1" applyNumberFormat="1" applyFont="1" applyFill="1">
      <protection locked="0"/>
    </xf>
    <xf numFmtId="164" fontId="26" fillId="5" borderId="0" xfId="1" applyNumberFormat="1" applyFont="1" applyFill="1" applyBorder="1" applyAlignment="1" applyProtection="1">
      <alignment vertical="top"/>
      <protection locked="0"/>
    </xf>
    <xf numFmtId="164" fontId="26" fillId="5" borderId="0" xfId="1" applyNumberFormat="1" applyFont="1" applyFill="1">
      <protection locked="0"/>
    </xf>
    <xf numFmtId="164" fontId="27" fillId="5" borderId="0" xfId="1" applyNumberFormat="1" applyFont="1" applyFill="1" applyBorder="1" applyAlignment="1" applyProtection="1">
      <alignment vertical="top"/>
      <protection locked="0"/>
    </xf>
    <xf numFmtId="164" fontId="27" fillId="5" borderId="0" xfId="1" applyNumberFormat="1" applyFont="1" applyFill="1">
      <protection locked="0"/>
    </xf>
    <xf numFmtId="164" fontId="28" fillId="4" borderId="0" xfId="1" applyNumberFormat="1" applyFont="1" applyFill="1" applyBorder="1" applyAlignment="1" applyProtection="1">
      <alignment vertical="top"/>
      <protection locked="0"/>
    </xf>
    <xf numFmtId="164" fontId="28" fillId="4" borderId="0" xfId="1" applyNumberFormat="1" applyFont="1" applyFill="1">
      <protection locked="0"/>
    </xf>
    <xf numFmtId="0" fontId="23" fillId="6" borderId="0" xfId="1" applyNumberFormat="1" applyFont="1" applyFill="1" applyBorder="1" applyAlignment="1" applyProtection="1">
      <alignment vertical="top"/>
      <protection locked="0"/>
    </xf>
    <xf numFmtId="0" fontId="23" fillId="6" borderId="0" xfId="1" applyFont="1" applyFill="1">
      <protection locked="0"/>
    </xf>
    <xf numFmtId="0" fontId="29" fillId="3" borderId="0" xfId="1" applyNumberFormat="1" applyFont="1" applyFill="1" applyBorder="1" applyAlignment="1" applyProtection="1">
      <alignment vertical="top"/>
      <protection locked="0"/>
    </xf>
    <xf numFmtId="0" fontId="29" fillId="0" borderId="0" xfId="1" applyFont="1" applyFill="1">
      <protection locked="0"/>
    </xf>
    <xf numFmtId="0" fontId="29" fillId="3" borderId="0" xfId="1" applyFont="1" applyFill="1">
      <protection locked="0"/>
    </xf>
    <xf numFmtId="0" fontId="23" fillId="7" borderId="0" xfId="1" applyNumberFormat="1" applyFont="1" applyFill="1" applyBorder="1" applyAlignment="1" applyProtection="1">
      <alignment vertical="top"/>
      <protection locked="0"/>
    </xf>
    <xf numFmtId="0" fontId="23" fillId="7" borderId="0" xfId="1" applyFont="1" applyFill="1">
      <protection locked="0"/>
    </xf>
    <xf numFmtId="0" fontId="23" fillId="8" borderId="0" xfId="1" applyNumberFormat="1" applyFont="1" applyFill="1" applyBorder="1" applyAlignment="1" applyProtection="1">
      <alignment vertical="top"/>
      <protection locked="0"/>
    </xf>
    <xf numFmtId="0" fontId="23" fillId="8" borderId="0" xfId="1" applyFont="1" applyFill="1">
      <protection locked="0"/>
    </xf>
    <xf numFmtId="0" fontId="23" fillId="9" borderId="0" xfId="1" applyNumberFormat="1" applyFont="1" applyFill="1" applyBorder="1" applyAlignment="1" applyProtection="1">
      <alignment vertical="top"/>
      <protection locked="0"/>
    </xf>
    <xf numFmtId="0" fontId="23" fillId="9" borderId="0" xfId="1" applyFont="1" applyFill="1">
      <protection locked="0"/>
    </xf>
    <xf numFmtId="0" fontId="26" fillId="3" borderId="0" xfId="1" applyNumberFormat="1" applyFont="1" applyFill="1" applyBorder="1" applyAlignment="1" applyProtection="1">
      <alignment vertical="top"/>
      <protection locked="0"/>
    </xf>
    <xf numFmtId="0" fontId="26" fillId="0" borderId="0" xfId="1" applyFont="1" applyFill="1">
      <protection locked="0"/>
    </xf>
    <xf numFmtId="0" fontId="26" fillId="3" borderId="0" xfId="1" applyFont="1" applyFill="1">
      <protection locked="0"/>
    </xf>
    <xf numFmtId="164" fontId="32" fillId="3" borderId="0" xfId="1" applyNumberFormat="1" applyFont="1" applyFill="1" applyBorder="1" applyAlignment="1" applyProtection="1">
      <alignment horizontal="center" vertical="center"/>
    </xf>
    <xf numFmtId="165" fontId="32" fillId="3" borderId="0" xfId="1" applyNumberFormat="1" applyFont="1" applyFill="1" applyBorder="1" applyAlignment="1" applyProtection="1">
      <alignment horizontal="center" vertical="center"/>
    </xf>
    <xf numFmtId="2" fontId="32" fillId="3" borderId="0" xfId="1" applyNumberFormat="1" applyFont="1" applyFill="1" applyBorder="1" applyAlignment="1" applyProtection="1">
      <alignment horizontal="center" vertical="center"/>
    </xf>
    <xf numFmtId="2" fontId="33" fillId="3" borderId="0" xfId="1" applyNumberFormat="1" applyFont="1" applyFill="1" applyBorder="1" applyAlignment="1" applyProtection="1">
      <alignment horizontal="center" vertical="center"/>
    </xf>
    <xf numFmtId="0" fontId="12" fillId="2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left" vertical="top" wrapText="1"/>
      <protection locked="0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49" fontId="34" fillId="0" borderId="1" xfId="1" applyNumberFormat="1" applyFont="1" applyFill="1" applyBorder="1" applyAlignment="1" applyProtection="1">
      <alignment horizontal="center" vertical="center" wrapText="1"/>
    </xf>
    <xf numFmtId="2" fontId="15" fillId="0" borderId="1" xfId="1" applyNumberFormat="1" applyFont="1" applyFill="1" applyBorder="1" applyAlignment="1" applyProtection="1">
      <alignment horizontal="center" vertical="center"/>
    </xf>
    <xf numFmtId="0" fontId="23" fillId="10" borderId="0" xfId="1" applyNumberFormat="1" applyFont="1" applyFill="1" applyBorder="1" applyAlignment="1" applyProtection="1">
      <alignment vertical="top"/>
      <protection locked="0"/>
    </xf>
    <xf numFmtId="0" fontId="23" fillId="10" borderId="0" xfId="1" applyFont="1" applyFill="1">
      <protection locked="0"/>
    </xf>
    <xf numFmtId="0" fontId="35" fillId="3" borderId="0" xfId="1" applyNumberFormat="1" applyFont="1" applyFill="1" applyBorder="1" applyAlignment="1" applyProtection="1">
      <alignment vertical="top"/>
      <protection locked="0"/>
    </xf>
    <xf numFmtId="4" fontId="35" fillId="0" borderId="1" xfId="1" applyNumberFormat="1" applyFont="1" applyFill="1" applyBorder="1" applyAlignment="1" applyProtection="1">
      <alignment horizontal="center" vertical="center"/>
    </xf>
    <xf numFmtId="0" fontId="35" fillId="0" borderId="0" xfId="1" applyFont="1" applyFill="1">
      <protection locked="0"/>
    </xf>
    <xf numFmtId="0" fontId="35" fillId="3" borderId="0" xfId="1" applyFont="1" applyFill="1">
      <protection locked="0"/>
    </xf>
    <xf numFmtId="164" fontId="35" fillId="5" borderId="0" xfId="1" applyNumberFormat="1" applyFont="1" applyFill="1" applyBorder="1" applyAlignment="1" applyProtection="1">
      <alignment vertical="top"/>
      <protection locked="0"/>
    </xf>
    <xf numFmtId="164" fontId="35" fillId="5" borderId="0" xfId="1" applyNumberFormat="1" applyFont="1" applyFill="1">
      <protection locked="0"/>
    </xf>
    <xf numFmtId="165" fontId="35" fillId="4" borderId="0" xfId="1" applyNumberFormat="1" applyFont="1" applyFill="1" applyBorder="1" applyAlignment="1" applyProtection="1">
      <alignment vertical="top"/>
      <protection locked="0"/>
    </xf>
    <xf numFmtId="165" fontId="35" fillId="4" borderId="0" xfId="1" applyNumberFormat="1" applyFont="1" applyFill="1">
      <protection locked="0"/>
    </xf>
    <xf numFmtId="0" fontId="12" fillId="0" borderId="1" xfId="1" applyNumberFormat="1" applyFont="1" applyFill="1" applyBorder="1" applyAlignment="1" applyProtection="1">
      <alignment horizontal="left" vertical="center" wrapText="1" indent="1"/>
    </xf>
    <xf numFmtId="164" fontId="36" fillId="0" borderId="1" xfId="1" applyNumberFormat="1" applyFont="1" applyFill="1" applyBorder="1" applyAlignment="1" applyProtection="1">
      <alignment horizontal="left" vertical="center" wrapText="1" indent="2"/>
    </xf>
    <xf numFmtId="49" fontId="35" fillId="0" borderId="1" xfId="1" applyNumberFormat="1" applyFont="1" applyFill="1" applyBorder="1" applyAlignment="1" applyProtection="1">
      <alignment horizontal="center" vertical="center" wrapText="1"/>
    </xf>
    <xf numFmtId="2" fontId="35" fillId="0" borderId="1" xfId="1" applyNumberFormat="1" applyFont="1" applyFill="1" applyBorder="1" applyAlignment="1" applyProtection="1">
      <alignment horizontal="center" vertical="center"/>
    </xf>
    <xf numFmtId="164" fontId="14" fillId="0" borderId="1" xfId="1" applyNumberFormat="1" applyFont="1" applyFill="1" applyBorder="1" applyAlignment="1" applyProtection="1">
      <alignment horizontal="left" vertical="center" wrapText="1" indent="2"/>
    </xf>
    <xf numFmtId="0" fontId="15" fillId="0" borderId="1" xfId="1" applyNumberFormat="1" applyFont="1" applyFill="1" applyBorder="1" applyAlignment="1" applyProtection="1">
      <alignment horizontal="left" vertical="center" wrapText="1" indent="3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164" fontId="16" fillId="0" borderId="1" xfId="1" applyNumberFormat="1" applyFont="1" applyFill="1" applyBorder="1" applyAlignment="1" applyProtection="1">
      <alignment horizontal="left" vertical="center" wrapText="1" indent="3"/>
    </xf>
    <xf numFmtId="164" fontId="16" fillId="0" borderId="1" xfId="1" applyNumberFormat="1" applyFont="1" applyFill="1" applyBorder="1" applyAlignment="1" applyProtection="1">
      <alignment horizontal="center" vertical="center" wrapText="1"/>
    </xf>
    <xf numFmtId="164" fontId="16" fillId="0" borderId="1" xfId="1" applyNumberFormat="1" applyFont="1" applyFill="1" applyBorder="1" applyAlignment="1" applyProtection="1">
      <alignment horizontal="center" vertical="center"/>
    </xf>
    <xf numFmtId="4" fontId="16" fillId="0" borderId="1" xfId="1" applyNumberFormat="1" applyFont="1" applyFill="1" applyBorder="1" applyAlignment="1" applyProtection="1">
      <alignment horizontal="center" vertical="center"/>
    </xf>
    <xf numFmtId="164" fontId="14" fillId="0" borderId="1" xfId="1" applyNumberFormat="1" applyFont="1" applyFill="1" applyBorder="1" applyAlignment="1" applyProtection="1">
      <alignment horizontal="left" vertical="center" wrapText="1" indent="3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left" vertical="center" wrapText="1"/>
    </xf>
    <xf numFmtId="164" fontId="17" fillId="0" borderId="1" xfId="1" applyNumberFormat="1" applyFont="1" applyFill="1" applyBorder="1" applyAlignment="1" applyProtection="1">
      <alignment horizontal="left" vertical="center" wrapText="1"/>
    </xf>
    <xf numFmtId="164" fontId="17" fillId="0" borderId="1" xfId="1" applyNumberFormat="1" applyFont="1" applyFill="1" applyBorder="1" applyAlignment="1" applyProtection="1">
      <alignment horizontal="center" vertical="center" wrapText="1"/>
    </xf>
    <xf numFmtId="164" fontId="17" fillId="0" borderId="1" xfId="1" applyNumberFormat="1" applyFont="1" applyFill="1" applyBorder="1" applyAlignment="1" applyProtection="1">
      <alignment horizontal="center" vertical="center"/>
    </xf>
    <xf numFmtId="164" fontId="18" fillId="0" borderId="1" xfId="1" applyNumberFormat="1" applyFont="1" applyFill="1" applyBorder="1" applyAlignment="1" applyProtection="1">
      <alignment horizontal="left" vertical="center" wrapText="1" indent="3"/>
    </xf>
    <xf numFmtId="164" fontId="18" fillId="0" borderId="1" xfId="1" applyNumberFormat="1" applyFont="1" applyFill="1" applyBorder="1" applyAlignment="1" applyProtection="1">
      <alignment horizontal="center" vertical="center" wrapText="1"/>
    </xf>
    <xf numFmtId="164" fontId="35" fillId="0" borderId="1" xfId="1" applyNumberFormat="1" applyFont="1" applyFill="1" applyBorder="1" applyAlignment="1" applyProtection="1">
      <alignment horizontal="left" vertical="center" wrapText="1" indent="2"/>
    </xf>
    <xf numFmtId="164" fontId="35" fillId="0" borderId="1" xfId="1" applyNumberFormat="1" applyFont="1" applyFill="1" applyBorder="1" applyAlignment="1" applyProtection="1">
      <alignment horizontal="center" vertical="center" wrapText="1"/>
    </xf>
    <xf numFmtId="164" fontId="35" fillId="0" borderId="1" xfId="1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Fill="1" applyBorder="1" applyAlignment="1" applyProtection="1">
      <alignment horizontal="left" vertical="center" wrapText="1" inden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2" fontId="16" fillId="0" borderId="1" xfId="1" applyNumberFormat="1" applyFont="1" applyFill="1" applyBorder="1" applyAlignment="1" applyProtection="1">
      <alignment horizontal="center" vertical="center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165" fontId="36" fillId="0" borderId="3" xfId="1" applyNumberFormat="1" applyFont="1" applyFill="1" applyBorder="1" applyAlignment="1" applyProtection="1">
      <alignment horizontal="center" vertical="center" wrapText="1"/>
    </xf>
    <xf numFmtId="165" fontId="36" fillId="0" borderId="1" xfId="1" applyNumberFormat="1" applyFont="1" applyFill="1" applyBorder="1" applyAlignment="1" applyProtection="1">
      <alignment horizontal="center" vertical="center" wrapText="1"/>
    </xf>
    <xf numFmtId="165" fontId="36" fillId="0" borderId="1" xfId="1" applyNumberFormat="1" applyFont="1" applyFill="1" applyBorder="1" applyAlignment="1" applyProtection="1">
      <alignment horizontal="center" vertical="center"/>
    </xf>
    <xf numFmtId="0" fontId="12" fillId="0" borderId="3" xfId="1" applyNumberFormat="1" applyFont="1" applyFill="1" applyBorder="1" applyAlignment="1" applyProtection="1">
      <alignment horizontal="left" vertical="center" wrapText="1" indent="4"/>
    </xf>
    <xf numFmtId="0" fontId="12" fillId="0" borderId="1" xfId="1" applyNumberFormat="1" applyFont="1" applyFill="1" applyBorder="1" applyAlignment="1" applyProtection="1">
      <alignment horizontal="left" vertical="center" wrapText="1" indent="4"/>
    </xf>
    <xf numFmtId="0" fontId="14" fillId="0" borderId="1" xfId="1" applyNumberFormat="1" applyFont="1" applyFill="1" applyBorder="1" applyAlignment="1" applyProtection="1">
      <alignment horizontal="left" vertical="center" wrapText="1" indent="5"/>
    </xf>
    <xf numFmtId="0" fontId="14" fillId="0" borderId="1" xfId="1" applyNumberFormat="1" applyFont="1" applyFill="1" applyBorder="1" applyAlignment="1" applyProtection="1">
      <alignment horizontal="left" vertical="center" wrapText="1" indent="4"/>
    </xf>
    <xf numFmtId="0" fontId="12" fillId="0" borderId="4" xfId="1" applyNumberFormat="1" applyFont="1" applyFill="1" applyBorder="1" applyAlignment="1" applyProtection="1">
      <alignment horizontal="left" vertical="center" wrapText="1"/>
    </xf>
    <xf numFmtId="0" fontId="14" fillId="0" borderId="4" xfId="1" applyNumberFormat="1" applyFont="1" applyFill="1" applyBorder="1" applyAlignment="1" applyProtection="1">
      <alignment vertical="center" wrapText="1"/>
    </xf>
    <xf numFmtId="0" fontId="31" fillId="2" borderId="0" xfId="1" applyNumberFormat="1" applyFont="1" applyFill="1" applyBorder="1" applyAlignment="1" applyProtection="1">
      <alignment horizontal="left" vertical="center" wrapText="1"/>
    </xf>
    <xf numFmtId="2" fontId="33" fillId="3" borderId="0" xfId="1" applyNumberFormat="1" applyFont="1" applyFill="1" applyBorder="1" applyAlignment="1" applyProtection="1">
      <alignment horizontal="right" vertical="center"/>
    </xf>
    <xf numFmtId="2" fontId="31" fillId="3" borderId="0" xfId="1" applyNumberFormat="1" applyFont="1" applyFill="1" applyBorder="1" applyAlignment="1" applyProtection="1">
      <alignment horizontal="right" vertical="center"/>
    </xf>
    <xf numFmtId="0" fontId="12" fillId="2" borderId="1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left" vertical="top" wrapText="1"/>
      <protection locked="0"/>
    </xf>
    <xf numFmtId="0" fontId="30" fillId="0" borderId="0" xfId="1" applyNumberFormat="1" applyFont="1" applyFill="1" applyBorder="1" applyAlignment="1" applyProtection="1">
      <alignment horizontal="left" vertical="top" wrapText="1" indent="3"/>
      <protection locked="0"/>
    </xf>
    <xf numFmtId="165" fontId="2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 applyProtection="1">
      <alignment horizontal="center" vertical="center" wrapText="1"/>
    </xf>
    <xf numFmtId="165" fontId="12" fillId="2" borderId="1" xfId="1" applyNumberFormat="1" applyFont="1" applyFill="1" applyBorder="1" applyAlignment="1" applyProtection="1">
      <alignment horizontal="center" vertical="center" wrapText="1"/>
    </xf>
    <xf numFmtId="4" fontId="36" fillId="0" borderId="1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00FF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tabSelected="1" view="pageBreakPreview" zoomScaleNormal="100" zoomScaleSheetLayoutView="100" workbookViewId="0">
      <selection activeCell="H8" sqref="H8"/>
    </sheetView>
  </sheetViews>
  <sheetFormatPr defaultRowHeight="12.75" x14ac:dyDescent="0.2"/>
  <cols>
    <col min="1" max="1" width="0.5703125" style="2" customWidth="1"/>
    <col min="2" max="2" width="32.85546875" style="2" customWidth="1"/>
    <col min="3" max="3" width="20.42578125" style="2" customWidth="1"/>
    <col min="4" max="4" width="11.28515625" style="12" hidden="1" customWidth="1"/>
    <col min="5" max="5" width="11.28515625" style="13" customWidth="1"/>
    <col min="6" max="6" width="11.28515625" style="14" customWidth="1"/>
    <col min="7" max="7" width="11.28515625" style="15" customWidth="1"/>
    <col min="8" max="22" width="11.28515625" style="2" customWidth="1"/>
    <col min="23" max="16384" width="9.140625" style="2"/>
  </cols>
  <sheetData>
    <row r="1" spans="1:23" ht="88.5" customHeight="1" x14ac:dyDescent="0.2">
      <c r="A1" s="1"/>
      <c r="B1" s="131"/>
      <c r="C1" s="131"/>
      <c r="D1" s="3"/>
      <c r="E1" s="4"/>
      <c r="F1" s="4"/>
      <c r="G1" s="5"/>
      <c r="H1" s="3"/>
      <c r="I1" s="3"/>
      <c r="J1" s="1"/>
      <c r="K1" s="1"/>
      <c r="L1" s="1"/>
      <c r="M1" s="1"/>
      <c r="N1" s="1"/>
      <c r="O1" s="1"/>
      <c r="P1" s="1"/>
      <c r="Q1" s="30"/>
      <c r="R1" s="132" t="s">
        <v>52</v>
      </c>
      <c r="S1" s="132"/>
      <c r="T1" s="132"/>
      <c r="U1" s="132"/>
      <c r="V1" s="132"/>
    </row>
    <row r="2" spans="1:23" ht="23.25" customHeight="1" x14ac:dyDescent="0.2">
      <c r="A2" s="1"/>
      <c r="B2" s="74"/>
      <c r="C2" s="74"/>
      <c r="D2" s="3"/>
      <c r="E2" s="4"/>
      <c r="F2" s="4"/>
      <c r="G2" s="5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"/>
      <c r="V2" s="16"/>
    </row>
    <row r="3" spans="1:23" ht="63.75" customHeight="1" x14ac:dyDescent="0.2">
      <c r="A3" s="1"/>
      <c r="B3" s="133" t="s">
        <v>54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3" ht="17.25" customHeight="1" x14ac:dyDescent="0.2">
      <c r="A4" s="1"/>
      <c r="B4" s="9"/>
      <c r="C4" s="9"/>
      <c r="D4" s="6"/>
      <c r="E4" s="7"/>
      <c r="F4" s="8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3" s="35" customFormat="1" ht="16.5" customHeight="1" x14ac:dyDescent="0.2">
      <c r="A5" s="34"/>
      <c r="B5" s="127" t="s">
        <v>0</v>
      </c>
      <c r="C5" s="127" t="s">
        <v>1</v>
      </c>
      <c r="D5" s="134" t="s">
        <v>2</v>
      </c>
      <c r="E5" s="135" t="s">
        <v>2</v>
      </c>
      <c r="F5" s="135" t="s">
        <v>2</v>
      </c>
      <c r="G5" s="136" t="s">
        <v>3</v>
      </c>
      <c r="H5" s="127" t="s">
        <v>4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23" s="35" customFormat="1" ht="16.5" customHeight="1" x14ac:dyDescent="0.2">
      <c r="A6" s="34"/>
      <c r="B6" s="127"/>
      <c r="C6" s="127"/>
      <c r="D6" s="134"/>
      <c r="E6" s="135"/>
      <c r="F6" s="135"/>
      <c r="G6" s="136"/>
      <c r="H6" s="127">
        <v>2020</v>
      </c>
      <c r="I6" s="127"/>
      <c r="J6" s="127"/>
      <c r="K6" s="127">
        <v>2021</v>
      </c>
      <c r="L6" s="127"/>
      <c r="M6" s="127"/>
      <c r="N6" s="127">
        <v>2022</v>
      </c>
      <c r="O6" s="127"/>
      <c r="P6" s="127"/>
      <c r="Q6" s="127">
        <v>2023</v>
      </c>
      <c r="R6" s="127"/>
      <c r="S6" s="127"/>
      <c r="T6" s="127">
        <v>2024</v>
      </c>
      <c r="U6" s="127"/>
      <c r="V6" s="127"/>
    </row>
    <row r="7" spans="1:23" s="37" customFormat="1" ht="63.75" customHeight="1" x14ac:dyDescent="0.2">
      <c r="A7" s="36"/>
      <c r="B7" s="127"/>
      <c r="C7" s="127"/>
      <c r="D7" s="75" t="s">
        <v>5</v>
      </c>
      <c r="E7" s="18">
        <v>2017</v>
      </c>
      <c r="F7" s="18">
        <v>2018</v>
      </c>
      <c r="G7" s="18">
        <v>2019</v>
      </c>
      <c r="H7" s="73" t="s">
        <v>6</v>
      </c>
      <c r="I7" s="73" t="s">
        <v>7</v>
      </c>
      <c r="J7" s="73" t="s">
        <v>8</v>
      </c>
      <c r="K7" s="73" t="s">
        <v>6</v>
      </c>
      <c r="L7" s="73" t="s">
        <v>7</v>
      </c>
      <c r="M7" s="73" t="s">
        <v>8</v>
      </c>
      <c r="N7" s="73" t="s">
        <v>6</v>
      </c>
      <c r="O7" s="73" t="s">
        <v>7</v>
      </c>
      <c r="P7" s="73" t="s">
        <v>8</v>
      </c>
      <c r="Q7" s="73" t="s">
        <v>6</v>
      </c>
      <c r="R7" s="73" t="s">
        <v>7</v>
      </c>
      <c r="S7" s="73" t="s">
        <v>8</v>
      </c>
      <c r="T7" s="73" t="s">
        <v>6</v>
      </c>
      <c r="U7" s="73" t="s">
        <v>7</v>
      </c>
      <c r="V7" s="73" t="s">
        <v>8</v>
      </c>
    </row>
    <row r="8" spans="1:23" s="38" customFormat="1" ht="130.5" customHeight="1" x14ac:dyDescent="0.2">
      <c r="A8" s="34"/>
      <c r="B8" s="19" t="s">
        <v>9</v>
      </c>
      <c r="C8" s="20" t="s">
        <v>10</v>
      </c>
      <c r="D8" s="21">
        <v>2114.9</v>
      </c>
      <c r="E8" s="22">
        <v>2211.431</v>
      </c>
      <c r="F8" s="22">
        <v>2192.5940000000001</v>
      </c>
      <c r="G8" s="22">
        <f>F8*G9/100</f>
        <v>2192.5940000000001</v>
      </c>
      <c r="H8" s="22">
        <f>H9*G8/100</f>
        <v>2192.5940000000001</v>
      </c>
      <c r="I8" s="22">
        <f>I9*G8/100</f>
        <v>2236.4458800000002</v>
      </c>
      <c r="J8" s="22">
        <f>G8*J9/100</f>
        <v>2269.3347899999999</v>
      </c>
      <c r="K8" s="22">
        <f>H8*K9/100</f>
        <v>2225.4829100000002</v>
      </c>
      <c r="L8" s="22">
        <f>I8*L9/100</f>
        <v>2292.357027</v>
      </c>
      <c r="M8" s="22">
        <f t="shared" ref="M8:V8" si="0">J8*M9/100</f>
        <v>2360.1081816000001</v>
      </c>
      <c r="N8" s="22">
        <f t="shared" si="0"/>
        <v>2247.7377391</v>
      </c>
      <c r="O8" s="22">
        <f t="shared" si="0"/>
        <v>2338.2041675400001</v>
      </c>
      <c r="P8" s="22">
        <f t="shared" si="0"/>
        <v>2454.5125088639998</v>
      </c>
      <c r="Q8" s="22">
        <f t="shared" si="0"/>
        <v>2281.4538051865002</v>
      </c>
      <c r="R8" s="22">
        <f t="shared" si="0"/>
        <v>2396.6592717285002</v>
      </c>
      <c r="S8" s="22">
        <f t="shared" si="0"/>
        <v>2564.9655717628798</v>
      </c>
      <c r="T8" s="22">
        <f>Q8*T9/100</f>
        <v>2327.08288129023</v>
      </c>
      <c r="U8" s="22">
        <f t="shared" si="0"/>
        <v>2468.5590498803554</v>
      </c>
      <c r="V8" s="22">
        <f t="shared" si="0"/>
        <v>2693.2138503510237</v>
      </c>
    </row>
    <row r="9" spans="1:23" s="38" customFormat="1" ht="32.25" customHeight="1" x14ac:dyDescent="0.2">
      <c r="A9" s="34"/>
      <c r="B9" s="19"/>
      <c r="C9" s="20" t="s">
        <v>11</v>
      </c>
      <c r="D9" s="21">
        <v>88.7</v>
      </c>
      <c r="E9" s="22">
        <v>98.8</v>
      </c>
      <c r="F9" s="22">
        <v>95.3</v>
      </c>
      <c r="G9" s="22">
        <v>100</v>
      </c>
      <c r="H9" s="22">
        <v>100</v>
      </c>
      <c r="I9" s="22">
        <v>102</v>
      </c>
      <c r="J9" s="22">
        <v>103.5</v>
      </c>
      <c r="K9" s="22">
        <v>101.5</v>
      </c>
      <c r="L9" s="22">
        <v>102.5</v>
      </c>
      <c r="M9" s="22">
        <v>104</v>
      </c>
      <c r="N9" s="22">
        <v>101</v>
      </c>
      <c r="O9" s="22">
        <v>102</v>
      </c>
      <c r="P9" s="22">
        <v>104</v>
      </c>
      <c r="Q9" s="22">
        <v>101.5</v>
      </c>
      <c r="R9" s="22">
        <v>102.5</v>
      </c>
      <c r="S9" s="22">
        <v>104.5</v>
      </c>
      <c r="T9" s="22">
        <v>102</v>
      </c>
      <c r="U9" s="22">
        <v>103</v>
      </c>
      <c r="V9" s="22">
        <v>105</v>
      </c>
    </row>
    <row r="10" spans="1:23" s="40" customFormat="1" ht="49.5" customHeight="1" x14ac:dyDescent="0.2">
      <c r="A10" s="39"/>
      <c r="B10" s="23"/>
      <c r="C10" s="24" t="s">
        <v>12</v>
      </c>
      <c r="D10" s="25">
        <v>2114.9</v>
      </c>
      <c r="E10" s="22">
        <v>2211.431</v>
      </c>
      <c r="F10" s="22">
        <v>2192.5940000000001</v>
      </c>
      <c r="G10" s="22">
        <f>F10*G9*G77/10000</f>
        <v>2304.4162939999997</v>
      </c>
      <c r="H10" s="22">
        <f>G10*H9*H77/10000</f>
        <v>2424.2459412879998</v>
      </c>
      <c r="I10" s="22">
        <f>G10*I9*I77/10000</f>
        <v>2468.0298508739997</v>
      </c>
      <c r="J10" s="22">
        <f t="shared" ref="J10:V10" si="1">J9*G10*J77/10000</f>
        <v>2499.5542657759192</v>
      </c>
      <c r="K10" s="22">
        <f t="shared" si="1"/>
        <v>2598.4037697101298</v>
      </c>
      <c r="L10" s="22">
        <f t="shared" si="1"/>
        <v>2666.3360493917257</v>
      </c>
      <c r="M10" s="22">
        <f t="shared" si="1"/>
        <v>2734.7123311001178</v>
      </c>
      <c r="N10" s="22">
        <f t="shared" si="1"/>
        <v>2768.7291368146289</v>
      </c>
      <c r="O10" s="22">
        <f t="shared" si="1"/>
        <v>2863.8048972096772</v>
      </c>
      <c r="P10" s="22">
        <f t="shared" si="1"/>
        <v>2989.1499663856725</v>
      </c>
      <c r="Q10" s="22">
        <f t="shared" si="1"/>
        <v>2962.0141178556582</v>
      </c>
      <c r="R10" s="22">
        <f t="shared" si="1"/>
        <v>3088.0408206611951</v>
      </c>
      <c r="S10" s="22">
        <f t="shared" si="1"/>
        <v>3279.8448006166791</v>
      </c>
      <c r="T10" s="22">
        <f t="shared" si="1"/>
        <v>3181.3808834240476</v>
      </c>
      <c r="U10" s="22">
        <f t="shared" si="1"/>
        <v>3342.8968295903633</v>
      </c>
      <c r="V10" s="22">
        <f t="shared" si="1"/>
        <v>3612.5850556392411</v>
      </c>
    </row>
    <row r="11" spans="1:23" s="42" customFormat="1" ht="16.5" hidden="1" customHeight="1" x14ac:dyDescent="0.2">
      <c r="A11" s="41"/>
      <c r="B11" s="23"/>
      <c r="C11" s="24"/>
      <c r="D11" s="25"/>
      <c r="E11" s="22"/>
      <c r="F11" s="22">
        <f>F10/E10*100</f>
        <v>99.148198609859406</v>
      </c>
      <c r="G11" s="22">
        <f>G10/F10*100</f>
        <v>105.09999999999997</v>
      </c>
      <c r="H11" s="22">
        <f>H10/G10*100</f>
        <v>105.2</v>
      </c>
      <c r="I11" s="22">
        <f>I10/G10*100</f>
        <v>107.1</v>
      </c>
      <c r="J11" s="22">
        <f>J10/G10*100</f>
        <v>108.46799999999999</v>
      </c>
      <c r="K11" s="22">
        <f>K10/H10*100</f>
        <v>107.18400000000001</v>
      </c>
      <c r="L11" s="22">
        <f t="shared" ref="L11:V11" si="2">L10/I10*100</f>
        <v>108.03500000000001</v>
      </c>
      <c r="M11" s="22">
        <f t="shared" si="2"/>
        <v>109.40799999999999</v>
      </c>
      <c r="N11" s="22">
        <f>N10/K10*100</f>
        <v>106.55500000000001</v>
      </c>
      <c r="O11" s="22">
        <f t="shared" si="2"/>
        <v>107.40600000000001</v>
      </c>
      <c r="P11" s="22">
        <f t="shared" si="2"/>
        <v>109.304</v>
      </c>
      <c r="Q11" s="22">
        <f t="shared" si="2"/>
        <v>106.98100000000001</v>
      </c>
      <c r="R11" s="22">
        <f t="shared" si="2"/>
        <v>107.83</v>
      </c>
      <c r="S11" s="22">
        <f t="shared" si="2"/>
        <v>109.72500000000001</v>
      </c>
      <c r="T11" s="22">
        <f t="shared" si="2"/>
        <v>107.40599999999998</v>
      </c>
      <c r="U11" s="22">
        <f t="shared" si="2"/>
        <v>108.253</v>
      </c>
      <c r="V11" s="22">
        <f t="shared" si="2"/>
        <v>110.14500000000001</v>
      </c>
    </row>
    <row r="12" spans="1:23" s="44" customFormat="1" ht="16.5" hidden="1" customHeight="1" x14ac:dyDescent="0.2">
      <c r="A12" s="43"/>
      <c r="B12" s="19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3" s="44" customFormat="1" ht="16.5" hidden="1" customHeight="1" x14ac:dyDescent="0.2">
      <c r="A13" s="43"/>
      <c r="B13" s="19"/>
      <c r="C13" s="20"/>
      <c r="D13" s="21"/>
      <c r="E13" s="22"/>
      <c r="F13" s="22"/>
      <c r="G13" s="22">
        <f t="shared" ref="G13:V13" si="3">G18+G33</f>
        <v>2304.4162939999997</v>
      </c>
      <c r="H13" s="22">
        <f t="shared" si="3"/>
        <v>2424.2459412879998</v>
      </c>
      <c r="I13" s="22">
        <f t="shared" si="3"/>
        <v>2468.0298508739997</v>
      </c>
      <c r="J13" s="22">
        <f t="shared" si="3"/>
        <v>2499.5542657759192</v>
      </c>
      <c r="K13" s="22">
        <f t="shared" si="3"/>
        <v>2598.4037697101298</v>
      </c>
      <c r="L13" s="22">
        <f t="shared" si="3"/>
        <v>2666.3360493917257</v>
      </c>
      <c r="M13" s="22">
        <f t="shared" si="3"/>
        <v>2734.7123311001178</v>
      </c>
      <c r="N13" s="22">
        <f t="shared" si="3"/>
        <v>2768.7291368146289</v>
      </c>
      <c r="O13" s="22">
        <f t="shared" si="3"/>
        <v>2863.8048972096772</v>
      </c>
      <c r="P13" s="22">
        <f t="shared" si="3"/>
        <v>2989.1499663856725</v>
      </c>
      <c r="Q13" s="22">
        <f t="shared" si="3"/>
        <v>2962.0141178556582</v>
      </c>
      <c r="R13" s="22">
        <f t="shared" si="3"/>
        <v>3088.0408206611951</v>
      </c>
      <c r="S13" s="22">
        <f t="shared" si="3"/>
        <v>3279.8448006166791</v>
      </c>
      <c r="T13" s="22">
        <f t="shared" si="3"/>
        <v>3181.3808834240476</v>
      </c>
      <c r="U13" s="22">
        <f t="shared" si="3"/>
        <v>3342.8968295903633</v>
      </c>
      <c r="V13" s="22">
        <f t="shared" si="3"/>
        <v>3612.5850556392411</v>
      </c>
    </row>
    <row r="14" spans="1:23" s="37" customFormat="1" ht="16.5" customHeight="1" x14ac:dyDescent="0.2">
      <c r="A14" s="36"/>
      <c r="B14" s="88" t="s">
        <v>13</v>
      </c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8"/>
    </row>
    <row r="15" spans="1:23" s="83" customFormat="1" ht="16.5" hidden="1" customHeight="1" x14ac:dyDescent="0.25">
      <c r="A15" s="80"/>
      <c r="B15" s="89" t="s">
        <v>56</v>
      </c>
      <c r="C15" s="90"/>
      <c r="D15" s="91"/>
      <c r="E15" s="81"/>
      <c r="F15" s="81"/>
      <c r="G15" s="81">
        <f>G10-G16</f>
        <v>0</v>
      </c>
      <c r="H15" s="81">
        <f t="shared" ref="H15:V15" si="4">H10-H16</f>
        <v>0</v>
      </c>
      <c r="I15" s="81">
        <f t="shared" si="4"/>
        <v>0</v>
      </c>
      <c r="J15" s="81">
        <f t="shared" si="4"/>
        <v>0</v>
      </c>
      <c r="K15" s="81">
        <f t="shared" si="4"/>
        <v>0</v>
      </c>
      <c r="L15" s="81">
        <f t="shared" si="4"/>
        <v>0</v>
      </c>
      <c r="M15" s="81">
        <f t="shared" si="4"/>
        <v>0</v>
      </c>
      <c r="N15" s="81">
        <f t="shared" si="4"/>
        <v>0</v>
      </c>
      <c r="O15" s="81">
        <f t="shared" si="4"/>
        <v>0</v>
      </c>
      <c r="P15" s="81">
        <f t="shared" si="4"/>
        <v>0</v>
      </c>
      <c r="Q15" s="81">
        <f t="shared" si="4"/>
        <v>0</v>
      </c>
      <c r="R15" s="81">
        <f t="shared" si="4"/>
        <v>0</v>
      </c>
      <c r="S15" s="81">
        <f t="shared" si="4"/>
        <v>0</v>
      </c>
      <c r="T15" s="81">
        <f t="shared" si="4"/>
        <v>0</v>
      </c>
      <c r="U15" s="81">
        <f t="shared" si="4"/>
        <v>0</v>
      </c>
      <c r="V15" s="81">
        <f t="shared" si="4"/>
        <v>0</v>
      </c>
      <c r="W15" s="82"/>
    </row>
    <row r="16" spans="1:23" s="42" customFormat="1" ht="24" hidden="1" customHeight="1" x14ac:dyDescent="0.2">
      <c r="A16" s="41"/>
      <c r="B16" s="92" t="s">
        <v>14</v>
      </c>
      <c r="C16" s="24"/>
      <c r="D16" s="25"/>
      <c r="E16" s="22">
        <f t="shared" ref="E16:V16" si="5">E18+E33</f>
        <v>2211.4319999999998</v>
      </c>
      <c r="F16" s="22">
        <f t="shared" si="5"/>
        <v>2192.5940000000001</v>
      </c>
      <c r="G16" s="22">
        <f>G18+G33</f>
        <v>2304.4162939999997</v>
      </c>
      <c r="H16" s="22">
        <f>H18+H33</f>
        <v>2424.2459412879998</v>
      </c>
      <c r="I16" s="22">
        <f t="shared" si="5"/>
        <v>2468.0298508739997</v>
      </c>
      <c r="J16" s="22">
        <f t="shared" si="5"/>
        <v>2499.5542657759192</v>
      </c>
      <c r="K16" s="22">
        <f t="shared" si="5"/>
        <v>2598.4037697101298</v>
      </c>
      <c r="L16" s="22">
        <f t="shared" si="5"/>
        <v>2666.3360493917257</v>
      </c>
      <c r="M16" s="22">
        <f>M18+M33</f>
        <v>2734.7123311001178</v>
      </c>
      <c r="N16" s="22">
        <f t="shared" si="5"/>
        <v>2768.7291368146289</v>
      </c>
      <c r="O16" s="22">
        <f t="shared" si="5"/>
        <v>2863.8048972096772</v>
      </c>
      <c r="P16" s="22">
        <f t="shared" si="5"/>
        <v>2989.1499663856725</v>
      </c>
      <c r="Q16" s="22">
        <f t="shared" si="5"/>
        <v>2962.0141178556582</v>
      </c>
      <c r="R16" s="22">
        <f t="shared" si="5"/>
        <v>3088.0408206611951</v>
      </c>
      <c r="S16" s="22">
        <f t="shared" si="5"/>
        <v>3279.8448006166791</v>
      </c>
      <c r="T16" s="22">
        <f t="shared" si="5"/>
        <v>3181.3808834240476</v>
      </c>
      <c r="U16" s="22">
        <f t="shared" si="5"/>
        <v>3342.8968295903633</v>
      </c>
      <c r="V16" s="22">
        <f t="shared" si="5"/>
        <v>3612.5850556392411</v>
      </c>
    </row>
    <row r="17" spans="1:23" s="42" customFormat="1" ht="16.5" hidden="1" customHeight="1" x14ac:dyDescent="0.2">
      <c r="A17" s="41"/>
      <c r="B17" s="92" t="s">
        <v>15</v>
      </c>
      <c r="C17" s="24"/>
      <c r="D17" s="25"/>
      <c r="E17" s="22"/>
      <c r="F17" s="22">
        <f>F16/E16*100</f>
        <v>99.148153775472196</v>
      </c>
      <c r="G17" s="22">
        <f>G16/F16*100</f>
        <v>105.09999999999997</v>
      </c>
      <c r="H17" s="22">
        <f>H16/G16*100</f>
        <v>105.2</v>
      </c>
      <c r="I17" s="22">
        <f>I16/G16*100</f>
        <v>107.1</v>
      </c>
      <c r="J17" s="22">
        <f t="shared" ref="J17:V17" si="6">J16/G16*100</f>
        <v>108.46799999999999</v>
      </c>
      <c r="K17" s="22">
        <f t="shared" si="6"/>
        <v>107.18400000000001</v>
      </c>
      <c r="L17" s="22">
        <f t="shared" si="6"/>
        <v>108.03500000000001</v>
      </c>
      <c r="M17" s="22">
        <f t="shared" si="6"/>
        <v>109.40799999999999</v>
      </c>
      <c r="N17" s="22">
        <f>N16/K16*100</f>
        <v>106.55500000000001</v>
      </c>
      <c r="O17" s="22">
        <f t="shared" si="6"/>
        <v>107.40600000000001</v>
      </c>
      <c r="P17" s="22">
        <f t="shared" si="6"/>
        <v>109.304</v>
      </c>
      <c r="Q17" s="22">
        <f t="shared" si="6"/>
        <v>106.98100000000001</v>
      </c>
      <c r="R17" s="22">
        <f t="shared" si="6"/>
        <v>107.83</v>
      </c>
      <c r="S17" s="22">
        <f t="shared" si="6"/>
        <v>109.72500000000001</v>
      </c>
      <c r="T17" s="22">
        <f t="shared" si="6"/>
        <v>107.40599999999998</v>
      </c>
      <c r="U17" s="22">
        <f t="shared" si="6"/>
        <v>108.253</v>
      </c>
      <c r="V17" s="22">
        <f t="shared" si="6"/>
        <v>110.14500000000001</v>
      </c>
    </row>
    <row r="18" spans="1:23" s="40" customFormat="1" ht="78.75" customHeight="1" x14ac:dyDescent="0.2">
      <c r="A18" s="39"/>
      <c r="B18" s="31" t="s">
        <v>16</v>
      </c>
      <c r="C18" s="24" t="s">
        <v>17</v>
      </c>
      <c r="D18" s="25">
        <f>D24+D28</f>
        <v>1361.9</v>
      </c>
      <c r="E18" s="22">
        <f>E24+E28</f>
        <v>1934.27</v>
      </c>
      <c r="F18" s="22">
        <v>1461.921</v>
      </c>
      <c r="G18" s="22">
        <f>F18*G21/100</f>
        <v>1536.478971</v>
      </c>
      <c r="H18" s="22">
        <f>G18*H21/100</f>
        <v>1616.375877492</v>
      </c>
      <c r="I18" s="22">
        <f>G18*I21/100</f>
        <v>1645.568977941</v>
      </c>
      <c r="J18" s="22">
        <f>G18*J21/100</f>
        <v>1666.58801026428</v>
      </c>
      <c r="K18" s="22">
        <f t="shared" ref="K18:V18" si="7">H18*K21/100</f>
        <v>1732.496320531025</v>
      </c>
      <c r="L18" s="22">
        <f t="shared" si="7"/>
        <v>1777.7904453185593</v>
      </c>
      <c r="M18" s="22">
        <f t="shared" si="7"/>
        <v>1823.3806102699434</v>
      </c>
      <c r="N18" s="22">
        <f t="shared" si="7"/>
        <v>1846.061454341834</v>
      </c>
      <c r="O18" s="22">
        <f t="shared" si="7"/>
        <v>1909.4536056988518</v>
      </c>
      <c r="P18" s="22">
        <f t="shared" si="7"/>
        <v>1993.0279422494589</v>
      </c>
      <c r="Q18" s="22">
        <f t="shared" si="7"/>
        <v>1974.9350044694374</v>
      </c>
      <c r="R18" s="22">
        <f t="shared" si="7"/>
        <v>2058.9638230250716</v>
      </c>
      <c r="S18" s="22">
        <f t="shared" si="7"/>
        <v>2186.8499096332189</v>
      </c>
      <c r="T18" s="22">
        <f t="shared" si="7"/>
        <v>2121.198690900444</v>
      </c>
      <c r="U18" s="22">
        <f t="shared" si="7"/>
        <v>2228.8901073393308</v>
      </c>
      <c r="V18" s="22">
        <f t="shared" si="7"/>
        <v>2408.7058329655088</v>
      </c>
    </row>
    <row r="19" spans="1:23" s="46" customFormat="1" ht="14.25" hidden="1" customHeight="1" x14ac:dyDescent="0.25">
      <c r="A19" s="45"/>
      <c r="B19" s="93" t="s">
        <v>15</v>
      </c>
      <c r="C19" s="94"/>
      <c r="D19" s="77"/>
      <c r="E19" s="27"/>
      <c r="F19" s="27">
        <f>F18/E18*100</f>
        <v>75.579986248041891</v>
      </c>
      <c r="G19" s="27">
        <f>G18/F18*100</f>
        <v>105.1</v>
      </c>
      <c r="H19" s="27">
        <f>H18/G18*100</f>
        <v>105.2</v>
      </c>
      <c r="I19" s="27">
        <f>I18/G18*100</f>
        <v>107.1</v>
      </c>
      <c r="J19" s="27">
        <f t="shared" ref="J19:V19" si="8">J18/G18*100</f>
        <v>108.468</v>
      </c>
      <c r="K19" s="27">
        <f t="shared" si="8"/>
        <v>107.184</v>
      </c>
      <c r="L19" s="27">
        <f t="shared" si="8"/>
        <v>108.035</v>
      </c>
      <c r="M19" s="27">
        <f t="shared" si="8"/>
        <v>109.40799999999999</v>
      </c>
      <c r="N19" s="27">
        <f t="shared" si="8"/>
        <v>106.55500000000002</v>
      </c>
      <c r="O19" s="27">
        <f t="shared" si="8"/>
        <v>107.40600000000001</v>
      </c>
      <c r="P19" s="27">
        <f t="shared" si="8"/>
        <v>109.304</v>
      </c>
      <c r="Q19" s="27">
        <f t="shared" si="8"/>
        <v>106.98099999999999</v>
      </c>
      <c r="R19" s="27">
        <f t="shared" si="8"/>
        <v>107.82999999999998</v>
      </c>
      <c r="S19" s="27">
        <f t="shared" si="8"/>
        <v>109.72500000000001</v>
      </c>
      <c r="T19" s="27">
        <f t="shared" si="8"/>
        <v>107.40600000000001</v>
      </c>
      <c r="U19" s="27">
        <f t="shared" si="8"/>
        <v>108.253</v>
      </c>
      <c r="V19" s="27">
        <f t="shared" si="8"/>
        <v>110.14499999999998</v>
      </c>
    </row>
    <row r="20" spans="1:23" s="48" customFormat="1" ht="18.75" hidden="1" customHeight="1" x14ac:dyDescent="0.25">
      <c r="A20" s="47"/>
      <c r="B20" s="95"/>
      <c r="C20" s="96"/>
      <c r="D20" s="97"/>
      <c r="E20" s="98"/>
      <c r="F20" s="98"/>
      <c r="G20" s="98">
        <f>F18*G21/100</f>
        <v>1536.478971</v>
      </c>
      <c r="H20" s="98">
        <f>G20*H21/100</f>
        <v>1616.375877492</v>
      </c>
      <c r="I20" s="98">
        <f>G20*I21/100</f>
        <v>1645.568977941</v>
      </c>
      <c r="J20" s="98">
        <f>G20*J21/100</f>
        <v>1666.58801026428</v>
      </c>
      <c r="K20" s="98">
        <f>H20*K21/100</f>
        <v>1732.496320531025</v>
      </c>
      <c r="L20" s="98">
        <f t="shared" ref="L20:V20" si="9">I20*L21/100</f>
        <v>1777.7904453185593</v>
      </c>
      <c r="M20" s="98">
        <f t="shared" si="9"/>
        <v>1823.3806102699434</v>
      </c>
      <c r="N20" s="98">
        <f t="shared" si="9"/>
        <v>1846.061454341834</v>
      </c>
      <c r="O20" s="98">
        <f t="shared" si="9"/>
        <v>1909.4536056988518</v>
      </c>
      <c r="P20" s="98">
        <f t="shared" si="9"/>
        <v>1993.0279422494589</v>
      </c>
      <c r="Q20" s="98">
        <f t="shared" si="9"/>
        <v>1974.9350044694374</v>
      </c>
      <c r="R20" s="98">
        <f t="shared" si="9"/>
        <v>2058.9638230250716</v>
      </c>
      <c r="S20" s="98">
        <f t="shared" si="9"/>
        <v>2186.8499096332189</v>
      </c>
      <c r="T20" s="98">
        <f t="shared" si="9"/>
        <v>2121.198690900444</v>
      </c>
      <c r="U20" s="98">
        <f t="shared" si="9"/>
        <v>2228.8901073393308</v>
      </c>
      <c r="V20" s="98">
        <f t="shared" si="9"/>
        <v>2408.7058329655088</v>
      </c>
    </row>
    <row r="21" spans="1:23" s="50" customFormat="1" ht="18.75" hidden="1" customHeight="1" x14ac:dyDescent="0.25">
      <c r="A21" s="49"/>
      <c r="B21" s="99"/>
      <c r="C21" s="100"/>
      <c r="D21" s="97"/>
      <c r="E21" s="26"/>
      <c r="F21" s="26"/>
      <c r="G21" s="26">
        <v>105.1</v>
      </c>
      <c r="H21" s="26">
        <v>105.2</v>
      </c>
      <c r="I21" s="26">
        <v>107.1</v>
      </c>
      <c r="J21" s="26">
        <v>108.468</v>
      </c>
      <c r="K21" s="26">
        <v>107.184</v>
      </c>
      <c r="L21" s="26">
        <v>108.035</v>
      </c>
      <c r="M21" s="26">
        <v>109.408</v>
      </c>
      <c r="N21" s="26">
        <v>106.55500000000001</v>
      </c>
      <c r="O21" s="26">
        <v>107.40600000000001</v>
      </c>
      <c r="P21" s="26">
        <v>109.304</v>
      </c>
      <c r="Q21" s="26">
        <v>106.98099999999999</v>
      </c>
      <c r="R21" s="26">
        <v>107.83</v>
      </c>
      <c r="S21" s="26">
        <v>109.72499999999999</v>
      </c>
      <c r="T21" s="26">
        <v>107.40600000000001</v>
      </c>
      <c r="U21" s="26">
        <v>108.253</v>
      </c>
      <c r="V21" s="26">
        <v>110.145</v>
      </c>
    </row>
    <row r="22" spans="1:23" s="50" customFormat="1" ht="18.75" hidden="1" customHeight="1" x14ac:dyDescent="0.25">
      <c r="A22" s="49"/>
      <c r="B22" s="99" t="s">
        <v>18</v>
      </c>
      <c r="C22" s="101" t="s">
        <v>19</v>
      </c>
      <c r="D22" s="97"/>
      <c r="E22" s="26"/>
      <c r="F22" s="26"/>
      <c r="G22" s="26">
        <f t="shared" ref="G22:V22" si="10">G24+G28</f>
        <v>1536.478971</v>
      </c>
      <c r="H22" s="26">
        <f t="shared" si="10"/>
        <v>1616.375877492</v>
      </c>
      <c r="I22" s="26">
        <f t="shared" si="10"/>
        <v>1645.568977941</v>
      </c>
      <c r="J22" s="26">
        <f t="shared" si="10"/>
        <v>1666.58801026428</v>
      </c>
      <c r="K22" s="26">
        <f t="shared" si="10"/>
        <v>1732.496320531025</v>
      </c>
      <c r="L22" s="26">
        <f t="shared" si="10"/>
        <v>1777.7904453185593</v>
      </c>
      <c r="M22" s="26">
        <f t="shared" si="10"/>
        <v>1823.3806102699434</v>
      </c>
      <c r="N22" s="26">
        <f t="shared" si="10"/>
        <v>1846.061454341834</v>
      </c>
      <c r="O22" s="26">
        <f t="shared" si="10"/>
        <v>1909.4536056988518</v>
      </c>
      <c r="P22" s="26">
        <f t="shared" si="10"/>
        <v>1993.0279422494589</v>
      </c>
      <c r="Q22" s="26">
        <f t="shared" si="10"/>
        <v>1974.9350044694374</v>
      </c>
      <c r="R22" s="26">
        <f t="shared" si="10"/>
        <v>2058.9638230250716</v>
      </c>
      <c r="S22" s="26">
        <f t="shared" si="10"/>
        <v>2186.8499096332189</v>
      </c>
      <c r="T22" s="26">
        <f t="shared" si="10"/>
        <v>2121.198690900444</v>
      </c>
      <c r="U22" s="26">
        <f t="shared" si="10"/>
        <v>2228.8901073393308</v>
      </c>
      <c r="V22" s="26">
        <f t="shared" si="10"/>
        <v>2408.7058329655088</v>
      </c>
    </row>
    <row r="23" spans="1:23" s="37" customFormat="1" ht="16.5" customHeight="1" x14ac:dyDescent="0.2">
      <c r="A23" s="36"/>
      <c r="B23" s="33" t="s">
        <v>20</v>
      </c>
      <c r="C23" s="2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8"/>
    </row>
    <row r="24" spans="1:23" s="38" customFormat="1" ht="49.5" customHeight="1" x14ac:dyDescent="0.2">
      <c r="A24" s="34"/>
      <c r="B24" s="33" t="s">
        <v>21</v>
      </c>
      <c r="C24" s="20" t="s">
        <v>17</v>
      </c>
      <c r="D24" s="21">
        <v>1092.9000000000001</v>
      </c>
      <c r="E24" s="22">
        <v>1663.77</v>
      </c>
      <c r="F24" s="22">
        <f t="shared" ref="F24:V24" si="11">F18-F28</f>
        <v>1190.921</v>
      </c>
      <c r="G24" s="22">
        <f t="shared" si="11"/>
        <v>1264.478971</v>
      </c>
      <c r="H24" s="22">
        <f t="shared" si="11"/>
        <v>1343.375877492</v>
      </c>
      <c r="I24" s="22">
        <f t="shared" si="11"/>
        <v>1370.568977941</v>
      </c>
      <c r="J24" s="22">
        <f t="shared" si="11"/>
        <v>1390.58801026428</v>
      </c>
      <c r="K24" s="22">
        <f t="shared" si="11"/>
        <v>1456.496320531025</v>
      </c>
      <c r="L24" s="22">
        <f t="shared" si="11"/>
        <v>1499.7904453185593</v>
      </c>
      <c r="M24" s="22">
        <f t="shared" si="11"/>
        <v>1543.3806102699434</v>
      </c>
      <c r="N24" s="22">
        <f t="shared" si="11"/>
        <v>1569.061454341834</v>
      </c>
      <c r="O24" s="22">
        <f t="shared" si="11"/>
        <v>1630.4536056988518</v>
      </c>
      <c r="P24" s="22">
        <f t="shared" si="11"/>
        <v>1712.0279422494589</v>
      </c>
      <c r="Q24" s="22">
        <f t="shared" si="11"/>
        <v>1696.9350044694374</v>
      </c>
      <c r="R24" s="22">
        <f t="shared" si="11"/>
        <v>1778.9638230250716</v>
      </c>
      <c r="S24" s="22">
        <f t="shared" si="11"/>
        <v>1905.8499096332189</v>
      </c>
      <c r="T24" s="22">
        <f t="shared" si="11"/>
        <v>1842.198690900444</v>
      </c>
      <c r="U24" s="22">
        <f t="shared" si="11"/>
        <v>1947.8901073393308</v>
      </c>
      <c r="V24" s="22">
        <f t="shared" si="11"/>
        <v>2126.7058329655088</v>
      </c>
    </row>
    <row r="25" spans="1:23" s="44" customFormat="1" ht="14.25" hidden="1" customHeight="1" x14ac:dyDescent="0.2">
      <c r="A25" s="43"/>
      <c r="B25" s="19" t="s">
        <v>15</v>
      </c>
      <c r="C25" s="20"/>
      <c r="D25" s="21"/>
      <c r="E25" s="22"/>
      <c r="F25" s="22">
        <f>F24/E24*100</f>
        <v>71.579665458566993</v>
      </c>
      <c r="G25" s="22">
        <f>G24/F24*100</f>
        <v>106.17656175346643</v>
      </c>
      <c r="H25" s="22">
        <f>H24/G24*100</f>
        <v>106.23947952488328</v>
      </c>
      <c r="I25" s="22">
        <f>I24/G24*100</f>
        <v>108.39001749923132</v>
      </c>
      <c r="J25" s="22">
        <f t="shared" ref="J25:V25" si="12">J24/G24*100</f>
        <v>109.97320178164354</v>
      </c>
      <c r="K25" s="22">
        <f t="shared" si="12"/>
        <v>108.42060996734688</v>
      </c>
      <c r="L25" s="22">
        <f t="shared" si="12"/>
        <v>109.42830820318785</v>
      </c>
      <c r="M25" s="22">
        <f t="shared" si="12"/>
        <v>110.98762529792165</v>
      </c>
      <c r="N25" s="22">
        <f t="shared" si="12"/>
        <v>107.72848734487491</v>
      </c>
      <c r="O25" s="22">
        <f t="shared" si="12"/>
        <v>108.7120944654731</v>
      </c>
      <c r="P25" s="22">
        <f t="shared" si="12"/>
        <v>110.92713818336868</v>
      </c>
      <c r="Q25" s="22">
        <f t="shared" si="12"/>
        <v>108.14968398935285</v>
      </c>
      <c r="R25" s="22">
        <f t="shared" si="12"/>
        <v>109.10852150635498</v>
      </c>
      <c r="S25" s="22">
        <f t="shared" si="12"/>
        <v>111.32119182173479</v>
      </c>
      <c r="T25" s="22">
        <f t="shared" si="12"/>
        <v>108.5603565279994</v>
      </c>
      <c r="U25" s="22">
        <f t="shared" si="12"/>
        <v>109.4957683865097</v>
      </c>
      <c r="V25" s="22">
        <f t="shared" si="12"/>
        <v>111.58831669881044</v>
      </c>
    </row>
    <row r="26" spans="1:23" s="52" customFormat="1" ht="15.75" hidden="1" customHeight="1" x14ac:dyDescent="0.25">
      <c r="A26" s="51"/>
      <c r="B26" s="102"/>
      <c r="C26" s="103"/>
      <c r="D26" s="104"/>
      <c r="E26" s="98"/>
      <c r="F26" s="98"/>
      <c r="G26" s="98">
        <f>F24*G27/100</f>
        <v>1251.6579709999999</v>
      </c>
      <c r="H26" s="98">
        <f>G26*H27/100</f>
        <v>1316.744185492</v>
      </c>
      <c r="I26" s="98">
        <f>G26*I27/100</f>
        <v>1340.5256869409998</v>
      </c>
      <c r="J26" s="98">
        <f>G26*J27/100</f>
        <v>1357.6483679842797</v>
      </c>
      <c r="K26" s="98">
        <f>H26*K27/100</f>
        <v>1411.3390877777451</v>
      </c>
      <c r="L26" s="98">
        <f t="shared" ref="L26:V26" si="13">I26*L27/100</f>
        <v>1448.2369258867091</v>
      </c>
      <c r="M26" s="98">
        <f t="shared" si="13"/>
        <v>1485.3759264442408</v>
      </c>
      <c r="N26" s="98">
        <f t="shared" si="13"/>
        <v>1503.8523649815763</v>
      </c>
      <c r="O26" s="98">
        <f t="shared" si="13"/>
        <v>1555.4933526178786</v>
      </c>
      <c r="P26" s="98">
        <f t="shared" si="13"/>
        <v>1623.575302640613</v>
      </c>
      <c r="Q26" s="98">
        <f t="shared" si="13"/>
        <v>1608.8362985809401</v>
      </c>
      <c r="R26" s="98">
        <f t="shared" si="13"/>
        <v>1677.2884821278585</v>
      </c>
      <c r="S26" s="98">
        <f t="shared" si="13"/>
        <v>1781.4680008224125</v>
      </c>
      <c r="T26" s="98">
        <f t="shared" si="13"/>
        <v>1727.9867148538447</v>
      </c>
      <c r="U26" s="98">
        <f t="shared" si="13"/>
        <v>1815.7151005578708</v>
      </c>
      <c r="V26" s="98">
        <f t="shared" si="13"/>
        <v>1962.1979295058461</v>
      </c>
    </row>
    <row r="27" spans="1:23" s="52" customFormat="1" ht="18.75" hidden="1" customHeight="1" x14ac:dyDescent="0.25">
      <c r="A27" s="51"/>
      <c r="B27" s="102"/>
      <c r="C27" s="103"/>
      <c r="D27" s="104"/>
      <c r="E27" s="98"/>
      <c r="F27" s="98"/>
      <c r="G27" s="98">
        <v>105.1</v>
      </c>
      <c r="H27" s="98">
        <v>105.2</v>
      </c>
      <c r="I27" s="98">
        <v>107.1</v>
      </c>
      <c r="J27" s="98">
        <v>108.468</v>
      </c>
      <c r="K27" s="98">
        <v>107.184</v>
      </c>
      <c r="L27" s="98">
        <v>108.035</v>
      </c>
      <c r="M27" s="98">
        <v>109.408</v>
      </c>
      <c r="N27" s="98">
        <v>106.55500000000001</v>
      </c>
      <c r="O27" s="98">
        <v>107.40600000000001</v>
      </c>
      <c r="P27" s="98">
        <v>109.304</v>
      </c>
      <c r="Q27" s="98">
        <v>106.98099999999999</v>
      </c>
      <c r="R27" s="98">
        <v>107.83</v>
      </c>
      <c r="S27" s="98">
        <v>109.72499999999999</v>
      </c>
      <c r="T27" s="98">
        <v>107.40600000000001</v>
      </c>
      <c r="U27" s="98">
        <v>108.253</v>
      </c>
      <c r="V27" s="98">
        <v>110.145</v>
      </c>
    </row>
    <row r="28" spans="1:23" s="38" customFormat="1" ht="48" customHeight="1" x14ac:dyDescent="0.2">
      <c r="A28" s="34"/>
      <c r="B28" s="33" t="s">
        <v>22</v>
      </c>
      <c r="C28" s="20" t="s">
        <v>17</v>
      </c>
      <c r="D28" s="21">
        <v>269</v>
      </c>
      <c r="E28" s="22">
        <v>270.5</v>
      </c>
      <c r="F28" s="22">
        <v>271</v>
      </c>
      <c r="G28" s="22">
        <v>272</v>
      </c>
      <c r="H28" s="22">
        <v>273</v>
      </c>
      <c r="I28" s="22">
        <v>275</v>
      </c>
      <c r="J28" s="22">
        <v>276</v>
      </c>
      <c r="K28" s="22">
        <v>276</v>
      </c>
      <c r="L28" s="22">
        <v>278</v>
      </c>
      <c r="M28" s="22">
        <v>280</v>
      </c>
      <c r="N28" s="22">
        <v>277</v>
      </c>
      <c r="O28" s="22">
        <v>279</v>
      </c>
      <c r="P28" s="22">
        <v>281</v>
      </c>
      <c r="Q28" s="22">
        <v>278</v>
      </c>
      <c r="R28" s="22">
        <v>280</v>
      </c>
      <c r="S28" s="22">
        <v>281</v>
      </c>
      <c r="T28" s="22">
        <v>279</v>
      </c>
      <c r="U28" s="22">
        <v>281</v>
      </c>
      <c r="V28" s="22">
        <v>282</v>
      </c>
    </row>
    <row r="29" spans="1:23" s="44" customFormat="1" ht="14.25" hidden="1" customHeight="1" x14ac:dyDescent="0.2">
      <c r="A29" s="43"/>
      <c r="B29" s="32" t="s">
        <v>15</v>
      </c>
      <c r="C29" s="20"/>
      <c r="D29" s="21"/>
      <c r="E29" s="22"/>
      <c r="F29" s="22">
        <f>F28/E28*100</f>
        <v>100.18484288354898</v>
      </c>
      <c r="G29" s="22">
        <f>G28/F28*100</f>
        <v>100.36900369003689</v>
      </c>
      <c r="H29" s="22">
        <f>H28/G28*100</f>
        <v>100.36764705882352</v>
      </c>
      <c r="I29" s="22">
        <f>I28/G28*100</f>
        <v>101.10294117647058</v>
      </c>
      <c r="J29" s="22">
        <f t="shared" ref="J29:V29" si="14">J28/G28*100</f>
        <v>101.47058823529412</v>
      </c>
      <c r="K29" s="22">
        <f t="shared" si="14"/>
        <v>101.09890109890109</v>
      </c>
      <c r="L29" s="22">
        <f t="shared" si="14"/>
        <v>101.09090909090909</v>
      </c>
      <c r="M29" s="22">
        <f t="shared" si="14"/>
        <v>101.44927536231884</v>
      </c>
      <c r="N29" s="22">
        <f t="shared" si="14"/>
        <v>100.36231884057972</v>
      </c>
      <c r="O29" s="22">
        <f t="shared" si="14"/>
        <v>100.35971223021582</v>
      </c>
      <c r="P29" s="22">
        <f t="shared" si="14"/>
        <v>100.35714285714286</v>
      </c>
      <c r="Q29" s="22">
        <f t="shared" si="14"/>
        <v>100.36101083032491</v>
      </c>
      <c r="R29" s="22">
        <f t="shared" si="14"/>
        <v>100.35842293906809</v>
      </c>
      <c r="S29" s="22">
        <f t="shared" si="14"/>
        <v>100</v>
      </c>
      <c r="T29" s="22">
        <f t="shared" si="14"/>
        <v>100.35971223021582</v>
      </c>
      <c r="U29" s="22">
        <f t="shared" si="14"/>
        <v>100.35714285714286</v>
      </c>
      <c r="V29" s="22">
        <f t="shared" si="14"/>
        <v>100.35587188612101</v>
      </c>
    </row>
    <row r="30" spans="1:23" s="48" customFormat="1" ht="18.75" hidden="1" customHeight="1" x14ac:dyDescent="0.25">
      <c r="A30" s="47"/>
      <c r="B30" s="95"/>
      <c r="C30" s="96"/>
      <c r="D30" s="97"/>
      <c r="E30" s="98"/>
      <c r="F30" s="98"/>
      <c r="G30" s="98">
        <f>F28*G31/100</f>
        <v>284.82099999999997</v>
      </c>
      <c r="H30" s="98">
        <f>G30*H31/100</f>
        <v>299.63169199999999</v>
      </c>
      <c r="I30" s="98">
        <f>G30*I31/100</f>
        <v>305.04329099999995</v>
      </c>
      <c r="J30" s="98">
        <f>G30*J31/100</f>
        <v>308.94533869999998</v>
      </c>
      <c r="K30" s="98">
        <f>H30*K31/100</f>
        <v>321.14524748560001</v>
      </c>
      <c r="L30" s="98">
        <f t="shared" ref="L30:V30" si="15">I30*L31/100</f>
        <v>329.56877159639998</v>
      </c>
      <c r="M30" s="98">
        <f t="shared" si="15"/>
        <v>338.01709507166998</v>
      </c>
      <c r="N30" s="98">
        <f t="shared" si="15"/>
        <v>342.21237572065542</v>
      </c>
      <c r="O30" s="98">
        <f t="shared" si="15"/>
        <v>353.98981757169321</v>
      </c>
      <c r="P30" s="98">
        <f t="shared" si="15"/>
        <v>369.45268491333525</v>
      </c>
      <c r="Q30" s="98">
        <f t="shared" si="15"/>
        <v>366.09879954595715</v>
      </c>
      <c r="R30" s="98">
        <f t="shared" si="15"/>
        <v>381.70722028755677</v>
      </c>
      <c r="S30" s="98">
        <f t="shared" si="15"/>
        <v>405.40043115540277</v>
      </c>
      <c r="T30" s="98">
        <f t="shared" si="15"/>
        <v>393.22672059231257</v>
      </c>
      <c r="U30" s="98">
        <f t="shared" si="15"/>
        <v>413.19806596128024</v>
      </c>
      <c r="V30" s="98">
        <f t="shared" si="15"/>
        <v>446.54857491767615</v>
      </c>
    </row>
    <row r="31" spans="1:23" s="50" customFormat="1" ht="18.75" hidden="1" customHeight="1" x14ac:dyDescent="0.25">
      <c r="A31" s="49"/>
      <c r="B31" s="99"/>
      <c r="C31" s="100"/>
      <c r="D31" s="97"/>
      <c r="E31" s="26"/>
      <c r="F31" s="26"/>
      <c r="G31" s="26">
        <v>105.1</v>
      </c>
      <c r="H31" s="26">
        <v>105.2</v>
      </c>
      <c r="I31" s="26">
        <v>107.1</v>
      </c>
      <c r="J31" s="26">
        <v>108.47</v>
      </c>
      <c r="K31" s="26">
        <v>107.18</v>
      </c>
      <c r="L31" s="26">
        <v>108.04</v>
      </c>
      <c r="M31" s="26">
        <v>109.41</v>
      </c>
      <c r="N31" s="26">
        <v>106.56</v>
      </c>
      <c r="O31" s="26">
        <v>107.41</v>
      </c>
      <c r="P31" s="26">
        <v>109.3</v>
      </c>
      <c r="Q31" s="26">
        <v>106.98</v>
      </c>
      <c r="R31" s="26">
        <v>107.83</v>
      </c>
      <c r="S31" s="26">
        <v>109.73</v>
      </c>
      <c r="T31" s="26">
        <v>107.41</v>
      </c>
      <c r="U31" s="26">
        <v>108.25</v>
      </c>
      <c r="V31" s="26">
        <v>110.15</v>
      </c>
    </row>
    <row r="32" spans="1:23" s="54" customFormat="1" ht="28.5" hidden="1" customHeight="1" x14ac:dyDescent="0.25">
      <c r="A32" s="53"/>
      <c r="B32" s="105"/>
      <c r="C32" s="106"/>
      <c r="D32" s="104"/>
      <c r="E32" s="26">
        <f>E10-E18</f>
        <v>277.16100000000006</v>
      </c>
      <c r="F32" s="26">
        <f>F10-F18</f>
        <v>730.673</v>
      </c>
      <c r="G32" s="26">
        <f t="shared" ref="G32:V32" si="16">G10-G18</f>
        <v>767.93732299999965</v>
      </c>
      <c r="H32" s="26">
        <f t="shared" si="16"/>
        <v>807.87006379599984</v>
      </c>
      <c r="I32" s="26">
        <f t="shared" si="16"/>
        <v>822.46087293299979</v>
      </c>
      <c r="J32" s="26">
        <f t="shared" si="16"/>
        <v>832.96625551163925</v>
      </c>
      <c r="K32" s="26">
        <f t="shared" si="16"/>
        <v>865.90744917910479</v>
      </c>
      <c r="L32" s="26">
        <f t="shared" si="16"/>
        <v>888.54560407316649</v>
      </c>
      <c r="M32" s="26">
        <f t="shared" si="16"/>
        <v>911.33172083017439</v>
      </c>
      <c r="N32" s="26">
        <f t="shared" si="16"/>
        <v>922.66768247279492</v>
      </c>
      <c r="O32" s="26">
        <f t="shared" si="16"/>
        <v>954.35129151082538</v>
      </c>
      <c r="P32" s="26">
        <f t="shared" si="16"/>
        <v>996.12202413621367</v>
      </c>
      <c r="Q32" s="26">
        <f t="shared" si="16"/>
        <v>987.0791133862208</v>
      </c>
      <c r="R32" s="26">
        <f t="shared" si="16"/>
        <v>1029.0769976361235</v>
      </c>
      <c r="S32" s="26">
        <f t="shared" si="16"/>
        <v>1092.9948909834602</v>
      </c>
      <c r="T32" s="26">
        <f t="shared" si="16"/>
        <v>1060.1821925236036</v>
      </c>
      <c r="U32" s="26">
        <f t="shared" si="16"/>
        <v>1114.0067222510324</v>
      </c>
      <c r="V32" s="26">
        <f t="shared" si="16"/>
        <v>1203.8792226737323</v>
      </c>
    </row>
    <row r="33" spans="1:23" s="40" customFormat="1" ht="66.75" customHeight="1" x14ac:dyDescent="0.2">
      <c r="A33" s="39"/>
      <c r="B33" s="31" t="s">
        <v>23</v>
      </c>
      <c r="C33" s="24" t="s">
        <v>17</v>
      </c>
      <c r="D33" s="25">
        <f>D48+D64+D66</f>
        <v>753.00000000000011</v>
      </c>
      <c r="E33" s="22">
        <f>E48+E64+E66</f>
        <v>277.16199999999998</v>
      </c>
      <c r="F33" s="22">
        <v>730.673</v>
      </c>
      <c r="G33" s="22">
        <f t="shared" ref="G33:O33" si="17">G10-G18</f>
        <v>767.93732299999965</v>
      </c>
      <c r="H33" s="22">
        <f t="shared" si="17"/>
        <v>807.87006379599984</v>
      </c>
      <c r="I33" s="22">
        <f t="shared" si="17"/>
        <v>822.46087293299979</v>
      </c>
      <c r="J33" s="22">
        <f t="shared" si="17"/>
        <v>832.96625551163925</v>
      </c>
      <c r="K33" s="22">
        <f t="shared" si="17"/>
        <v>865.90744917910479</v>
      </c>
      <c r="L33" s="22">
        <f t="shared" si="17"/>
        <v>888.54560407316649</v>
      </c>
      <c r="M33" s="22">
        <f t="shared" si="17"/>
        <v>911.33172083017439</v>
      </c>
      <c r="N33" s="22">
        <f t="shared" si="17"/>
        <v>922.66768247279492</v>
      </c>
      <c r="O33" s="22">
        <f t="shared" si="17"/>
        <v>954.35129151082538</v>
      </c>
      <c r="P33" s="22">
        <f t="shared" ref="P33:V33" si="18">P10-P18</f>
        <v>996.12202413621367</v>
      </c>
      <c r="Q33" s="22">
        <f t="shared" si="18"/>
        <v>987.0791133862208</v>
      </c>
      <c r="R33" s="22">
        <f t="shared" si="18"/>
        <v>1029.0769976361235</v>
      </c>
      <c r="S33" s="22">
        <f t="shared" si="18"/>
        <v>1092.9948909834602</v>
      </c>
      <c r="T33" s="22">
        <f t="shared" si="18"/>
        <v>1060.1821925236036</v>
      </c>
      <c r="U33" s="22">
        <f t="shared" si="18"/>
        <v>1114.0067222510324</v>
      </c>
      <c r="V33" s="22">
        <f t="shared" si="18"/>
        <v>1203.8792226737323</v>
      </c>
    </row>
    <row r="34" spans="1:23" s="50" customFormat="1" ht="18.75" hidden="1" customHeight="1" x14ac:dyDescent="0.25">
      <c r="A34" s="49"/>
      <c r="B34" s="92"/>
      <c r="C34" s="100"/>
      <c r="D34" s="97"/>
      <c r="E34" s="26"/>
      <c r="F34" s="27">
        <f>F10-F18</f>
        <v>730.673</v>
      </c>
      <c r="G34" s="98">
        <f>F33*G35/100</f>
        <v>767.94462972999997</v>
      </c>
      <c r="H34" s="98">
        <f>G34*H35/100</f>
        <v>807.87775047596006</v>
      </c>
      <c r="I34" s="98">
        <f>G34*I35/100</f>
        <v>822.46869844082994</v>
      </c>
      <c r="J34" s="98">
        <f>G34*J35/100</f>
        <v>832.98953986813092</v>
      </c>
      <c r="K34" s="98">
        <f>H34*K35/100</f>
        <v>865.88337296013401</v>
      </c>
      <c r="L34" s="98">
        <f t="shared" ref="L34:V34" si="19">I34*L35/100</f>
        <v>888.59518179547274</v>
      </c>
      <c r="M34" s="98">
        <f t="shared" si="19"/>
        <v>911.37385556972208</v>
      </c>
      <c r="N34" s="98">
        <f t="shared" si="19"/>
        <v>922.68532222631882</v>
      </c>
      <c r="O34" s="98">
        <f t="shared" si="19"/>
        <v>954.4400847665172</v>
      </c>
      <c r="P34" s="98">
        <f t="shared" si="19"/>
        <v>996.13162413770624</v>
      </c>
      <c r="Q34" s="98">
        <f t="shared" si="19"/>
        <v>987.08875771771591</v>
      </c>
      <c r="R34" s="98">
        <f t="shared" si="19"/>
        <v>1029.1727434037355</v>
      </c>
      <c r="S34" s="98">
        <f t="shared" si="19"/>
        <v>1093.0552311663052</v>
      </c>
      <c r="T34" s="98">
        <f t="shared" si="19"/>
        <v>1060.2320346645986</v>
      </c>
      <c r="U34" s="98">
        <f t="shared" si="19"/>
        <v>1114.0794947345437</v>
      </c>
      <c r="V34" s="98">
        <f t="shared" si="19"/>
        <v>1204.0003371296852</v>
      </c>
    </row>
    <row r="35" spans="1:23" s="50" customFormat="1" ht="18.75" hidden="1" customHeight="1" x14ac:dyDescent="0.25">
      <c r="A35" s="49"/>
      <c r="B35" s="92"/>
      <c r="C35" s="100"/>
      <c r="D35" s="97"/>
      <c r="E35" s="26"/>
      <c r="F35" s="26"/>
      <c r="G35" s="26">
        <v>105.101</v>
      </c>
      <c r="H35" s="26">
        <v>105.2</v>
      </c>
      <c r="I35" s="26">
        <v>107.1</v>
      </c>
      <c r="J35" s="26">
        <v>108.47</v>
      </c>
      <c r="K35" s="26">
        <v>107.18</v>
      </c>
      <c r="L35" s="26">
        <v>108.04</v>
      </c>
      <c r="M35" s="26">
        <v>109.41</v>
      </c>
      <c r="N35" s="26">
        <v>106.56</v>
      </c>
      <c r="O35" s="26">
        <v>107.41</v>
      </c>
      <c r="P35" s="26">
        <v>109.3</v>
      </c>
      <c r="Q35" s="26">
        <v>106.98</v>
      </c>
      <c r="R35" s="26">
        <v>107.83</v>
      </c>
      <c r="S35" s="26">
        <v>109.73</v>
      </c>
      <c r="T35" s="26">
        <v>107.41</v>
      </c>
      <c r="U35" s="26">
        <v>108.25</v>
      </c>
      <c r="V35" s="26">
        <v>110.15</v>
      </c>
    </row>
    <row r="36" spans="1:23" s="85" customFormat="1" ht="18.75" hidden="1" customHeight="1" x14ac:dyDescent="0.25">
      <c r="A36" s="84"/>
      <c r="B36" s="107" t="s">
        <v>57</v>
      </c>
      <c r="C36" s="108"/>
      <c r="D36" s="109"/>
      <c r="E36" s="81"/>
      <c r="F36" s="81"/>
      <c r="G36" s="81">
        <f>G33-G37</f>
        <v>0</v>
      </c>
      <c r="H36" s="81">
        <f t="shared" ref="H36:V36" si="20">H33-H37</f>
        <v>0</v>
      </c>
      <c r="I36" s="81">
        <f t="shared" si="20"/>
        <v>0</v>
      </c>
      <c r="J36" s="81">
        <f t="shared" si="20"/>
        <v>0</v>
      </c>
      <c r="K36" s="81">
        <f t="shared" si="20"/>
        <v>0</v>
      </c>
      <c r="L36" s="81">
        <f t="shared" si="20"/>
        <v>0</v>
      </c>
      <c r="M36" s="81">
        <f t="shared" si="20"/>
        <v>0</v>
      </c>
      <c r="N36" s="81">
        <f t="shared" si="20"/>
        <v>0</v>
      </c>
      <c r="O36" s="81">
        <f t="shared" si="20"/>
        <v>0</v>
      </c>
      <c r="P36" s="81">
        <f t="shared" si="20"/>
        <v>0</v>
      </c>
      <c r="Q36" s="81">
        <f t="shared" si="20"/>
        <v>0</v>
      </c>
      <c r="R36" s="81">
        <f t="shared" si="20"/>
        <v>0</v>
      </c>
      <c r="S36" s="81">
        <f t="shared" si="20"/>
        <v>0</v>
      </c>
      <c r="T36" s="81">
        <f t="shared" si="20"/>
        <v>0</v>
      </c>
      <c r="U36" s="81">
        <f t="shared" si="20"/>
        <v>0</v>
      </c>
      <c r="V36" s="81">
        <f t="shared" si="20"/>
        <v>0</v>
      </c>
    </row>
    <row r="37" spans="1:23" s="44" customFormat="1" ht="15" hidden="1" customHeight="1" x14ac:dyDescent="0.2">
      <c r="A37" s="43"/>
      <c r="B37" s="88"/>
      <c r="C37" s="20"/>
      <c r="D37" s="21"/>
      <c r="E37" s="22">
        <f t="shared" ref="E37:V37" si="21">E40+E42+E48+E64+E66</f>
        <v>277.16199999999998</v>
      </c>
      <c r="F37" s="22">
        <f>F40+F42+F48+F64+F66</f>
        <v>730.673</v>
      </c>
      <c r="G37" s="22">
        <f>G40+G42+G48+G64+G66</f>
        <v>767.93732299999965</v>
      </c>
      <c r="H37" s="22">
        <f>H40+H42+H48+H64+H66</f>
        <v>807.87006379599984</v>
      </c>
      <c r="I37" s="22">
        <f t="shared" si="21"/>
        <v>822.46087293299979</v>
      </c>
      <c r="J37" s="22">
        <f t="shared" si="21"/>
        <v>832.96625551163925</v>
      </c>
      <c r="K37" s="22">
        <f t="shared" si="21"/>
        <v>865.90744917910479</v>
      </c>
      <c r="L37" s="22">
        <f t="shared" si="21"/>
        <v>888.54560407316649</v>
      </c>
      <c r="M37" s="22">
        <f t="shared" si="21"/>
        <v>911.33172083017439</v>
      </c>
      <c r="N37" s="22">
        <f t="shared" si="21"/>
        <v>922.66768247279492</v>
      </c>
      <c r="O37" s="22">
        <f t="shared" si="21"/>
        <v>954.35129151082538</v>
      </c>
      <c r="P37" s="22">
        <f t="shared" si="21"/>
        <v>996.12202413621367</v>
      </c>
      <c r="Q37" s="22">
        <f t="shared" si="21"/>
        <v>987.0791133862208</v>
      </c>
      <c r="R37" s="22">
        <f t="shared" si="21"/>
        <v>1029.0769976361235</v>
      </c>
      <c r="S37" s="22">
        <f t="shared" si="21"/>
        <v>1092.9948909834602</v>
      </c>
      <c r="T37" s="22">
        <f t="shared" si="21"/>
        <v>1060.1821925236036</v>
      </c>
      <c r="U37" s="22">
        <f t="shared" si="21"/>
        <v>1114.0067222510324</v>
      </c>
      <c r="V37" s="22">
        <f t="shared" si="21"/>
        <v>1203.8792226737323</v>
      </c>
    </row>
    <row r="38" spans="1:23" s="56" customFormat="1" ht="20.25" hidden="1" customHeight="1" x14ac:dyDescent="0.2">
      <c r="A38" s="55"/>
      <c r="B38" s="110" t="s">
        <v>15</v>
      </c>
      <c r="C38" s="20"/>
      <c r="D38" s="21"/>
      <c r="E38" s="22"/>
      <c r="F38" s="26">
        <f>F33/E33*100</f>
        <v>263.62668764116296</v>
      </c>
      <c r="G38" s="26">
        <f>G33/F33*100</f>
        <v>105.09999999999995</v>
      </c>
      <c r="H38" s="26">
        <f>H33/G33*100</f>
        <v>105.20000000000003</v>
      </c>
      <c r="I38" s="26">
        <f>I33/G33*100</f>
        <v>107.10000000000002</v>
      </c>
      <c r="J38" s="26">
        <f t="shared" ref="J38:V38" si="22">J33/G33*100</f>
        <v>108.46799999999995</v>
      </c>
      <c r="K38" s="26">
        <f t="shared" si="22"/>
        <v>107.18400000000004</v>
      </c>
      <c r="L38" s="26">
        <f t="shared" si="22"/>
        <v>108.03500000000001</v>
      </c>
      <c r="M38" s="26">
        <f t="shared" si="22"/>
        <v>109.40800000000002</v>
      </c>
      <c r="N38" s="26">
        <f t="shared" si="22"/>
        <v>106.55499999999998</v>
      </c>
      <c r="O38" s="26">
        <f t="shared" si="22"/>
        <v>107.40600000000002</v>
      </c>
      <c r="P38" s="26">
        <f t="shared" si="22"/>
        <v>109.30399999999997</v>
      </c>
      <c r="Q38" s="26">
        <f t="shared" si="22"/>
        <v>106.98100000000001</v>
      </c>
      <c r="R38" s="26">
        <f t="shared" si="22"/>
        <v>107.83000000000004</v>
      </c>
      <c r="S38" s="26">
        <f t="shared" si="22"/>
        <v>109.72499999999998</v>
      </c>
      <c r="T38" s="26">
        <f t="shared" si="22"/>
        <v>107.40599999999993</v>
      </c>
      <c r="U38" s="26">
        <f t="shared" si="22"/>
        <v>108.25299999999997</v>
      </c>
      <c r="V38" s="26">
        <f t="shared" si="22"/>
        <v>110.14500000000001</v>
      </c>
      <c r="W38" s="38"/>
    </row>
    <row r="39" spans="1:23" s="59" customFormat="1" ht="16.5" customHeight="1" x14ac:dyDescent="0.25">
      <c r="A39" s="57"/>
      <c r="B39" s="33" t="s">
        <v>20</v>
      </c>
      <c r="C39" s="111"/>
      <c r="D39" s="21">
        <f>D10-D18</f>
        <v>753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58"/>
    </row>
    <row r="40" spans="1:23" s="38" customFormat="1" ht="54.75" customHeight="1" x14ac:dyDescent="0.2">
      <c r="A40" s="34"/>
      <c r="B40" s="33" t="s">
        <v>24</v>
      </c>
      <c r="C40" s="20" t="s">
        <v>17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</row>
    <row r="41" spans="1:23" s="38" customFormat="1" ht="52.5" customHeight="1" x14ac:dyDescent="0.2">
      <c r="A41" s="34"/>
      <c r="B41" s="33" t="s">
        <v>25</v>
      </c>
      <c r="C41" s="20" t="s">
        <v>17</v>
      </c>
      <c r="D41" s="21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1:23" s="38" customFormat="1" ht="54" customHeight="1" x14ac:dyDescent="0.2">
      <c r="A42" s="34"/>
      <c r="B42" s="32" t="s">
        <v>26</v>
      </c>
      <c r="C42" s="20" t="s">
        <v>17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</row>
    <row r="43" spans="1:23" s="61" customFormat="1" ht="29.25" hidden="1" customHeight="1" x14ac:dyDescent="0.2">
      <c r="A43" s="60"/>
      <c r="B43" s="128" t="s">
        <v>27</v>
      </c>
      <c r="C43" s="112" t="s">
        <v>10</v>
      </c>
      <c r="D43" s="113"/>
      <c r="E43" s="26">
        <f>E48</f>
        <v>129.952</v>
      </c>
      <c r="F43" s="26">
        <f>F48</f>
        <v>314.96100000000001</v>
      </c>
      <c r="G43" s="26">
        <f>F43*G44/100</f>
        <v>406.66346995500004</v>
      </c>
      <c r="H43" s="26">
        <f>H44*G43/100</f>
        <v>407.07013342495497</v>
      </c>
      <c r="I43" s="26">
        <f>I44*G43/100</f>
        <v>408.29012383482006</v>
      </c>
      <c r="J43" s="26">
        <f>G43*J44/100</f>
        <v>409.51011424468504</v>
      </c>
      <c r="K43" s="26">
        <f>H43*K44/100</f>
        <v>407.47720355837993</v>
      </c>
      <c r="L43" s="26">
        <f>I43*L44/100</f>
        <v>409.92328433015939</v>
      </c>
      <c r="M43" s="26">
        <f t="shared" ref="M43:S43" si="23">J43*M44/100</f>
        <v>412.37668504439785</v>
      </c>
      <c r="N43" s="26">
        <f t="shared" si="23"/>
        <v>407.88468076193828</v>
      </c>
      <c r="O43" s="26">
        <f t="shared" si="23"/>
        <v>411.5629774674801</v>
      </c>
      <c r="P43" s="26">
        <f t="shared" si="23"/>
        <v>415.26332183970868</v>
      </c>
      <c r="Q43" s="26">
        <f t="shared" si="23"/>
        <v>408.29256544270021</v>
      </c>
      <c r="R43" s="26">
        <f t="shared" si="23"/>
        <v>413.20922937735008</v>
      </c>
      <c r="S43" s="26">
        <f t="shared" si="23"/>
        <v>418.17016509258667</v>
      </c>
      <c r="T43" s="26">
        <f>Q43*T44/100</f>
        <v>408.70085800814292</v>
      </c>
      <c r="U43" s="26">
        <f>R43*U44/100</f>
        <v>414.86206629485952</v>
      </c>
      <c r="V43" s="26">
        <f>S43*V44/100</f>
        <v>421.0973562482348</v>
      </c>
    </row>
    <row r="44" spans="1:23" s="61" customFormat="1" ht="29.25" hidden="1" customHeight="1" x14ac:dyDescent="0.2">
      <c r="A44" s="60"/>
      <c r="B44" s="129"/>
      <c r="C44" s="112" t="s">
        <v>15</v>
      </c>
      <c r="D44" s="113"/>
      <c r="E44" s="26"/>
      <c r="F44" s="26"/>
      <c r="G44" s="26">
        <v>129.1155</v>
      </c>
      <c r="H44" s="26">
        <v>100.1</v>
      </c>
      <c r="I44" s="26">
        <v>100.4</v>
      </c>
      <c r="J44" s="26">
        <v>100.7</v>
      </c>
      <c r="K44" s="26">
        <v>100.1</v>
      </c>
      <c r="L44" s="26">
        <v>100.4</v>
      </c>
      <c r="M44" s="26">
        <v>100.7</v>
      </c>
      <c r="N44" s="26">
        <v>100.1</v>
      </c>
      <c r="O44" s="26">
        <v>100.4</v>
      </c>
      <c r="P44" s="26">
        <v>100.7</v>
      </c>
      <c r="Q44" s="26">
        <v>100.1</v>
      </c>
      <c r="R44" s="26">
        <v>100.4</v>
      </c>
      <c r="S44" s="26">
        <v>100.7</v>
      </c>
      <c r="T44" s="26">
        <v>100.1</v>
      </c>
      <c r="U44" s="26">
        <v>100.4</v>
      </c>
      <c r="V44" s="26">
        <v>100.7</v>
      </c>
    </row>
    <row r="45" spans="1:23" s="61" customFormat="1" ht="29.25" hidden="1" customHeight="1" x14ac:dyDescent="0.2">
      <c r="A45" s="60"/>
      <c r="B45" s="130"/>
      <c r="C45" s="112" t="s">
        <v>17</v>
      </c>
      <c r="D45" s="113"/>
      <c r="E45" s="26">
        <f>E43</f>
        <v>129.952</v>
      </c>
      <c r="F45" s="26">
        <f>F43</f>
        <v>314.96100000000001</v>
      </c>
      <c r="G45" s="26">
        <f>F45*G44*G77/10000</f>
        <v>427.40330692270499</v>
      </c>
      <c r="H45" s="26">
        <f>G45*H44*H77/10000</f>
        <v>450.07790716156831</v>
      </c>
      <c r="I45" s="26">
        <f>G45*I44*I77/10000</f>
        <v>450.56856615791565</v>
      </c>
      <c r="J45" s="26">
        <f t="shared" ref="J45:V45" si="24">G45*J44*J77/10000</f>
        <v>451.05409631457979</v>
      </c>
      <c r="K45" s="26">
        <f t="shared" si="24"/>
        <v>475.75755223257869</v>
      </c>
      <c r="L45" s="26">
        <f t="shared" si="24"/>
        <v>476.79886580536498</v>
      </c>
      <c r="M45" s="26">
        <f t="shared" si="24"/>
        <v>477.83047168819849</v>
      </c>
      <c r="N45" s="26">
        <f t="shared" si="24"/>
        <v>502.42614182297581</v>
      </c>
      <c r="O45" s="26">
        <f t="shared" si="24"/>
        <v>504.0774825158216</v>
      </c>
      <c r="P45" s="26">
        <f t="shared" si="24"/>
        <v>505.71522452450665</v>
      </c>
      <c r="Q45" s="26">
        <f t="shared" si="24"/>
        <v>530.08671063489794</v>
      </c>
      <c r="R45" s="26">
        <f t="shared" si="24"/>
        <v>532.41066965307095</v>
      </c>
      <c r="S45" s="26">
        <f t="shared" si="24"/>
        <v>534.71799265098718</v>
      </c>
      <c r="T45" s="26">
        <f t="shared" si="24"/>
        <v>558.73948760484609</v>
      </c>
      <c r="U45" s="26">
        <f t="shared" si="24"/>
        <v>561.80186826059901</v>
      </c>
      <c r="V45" s="26">
        <f t="shared" si="24"/>
        <v>564.84560851092181</v>
      </c>
    </row>
    <row r="46" spans="1:23" s="63" customFormat="1" ht="14.25" hidden="1" customHeight="1" x14ac:dyDescent="0.2">
      <c r="A46" s="62"/>
      <c r="B46" s="114"/>
      <c r="C46" s="112"/>
      <c r="D46" s="113"/>
      <c r="E46" s="26"/>
      <c r="F46" s="26"/>
      <c r="G46" s="22">
        <f>G45/F45*100</f>
        <v>135.70039049999997</v>
      </c>
      <c r="H46" s="22">
        <f>H45/G45*100</f>
        <v>105.30519999999999</v>
      </c>
      <c r="I46" s="22">
        <f>I45/G45*100</f>
        <v>105.42000000000003</v>
      </c>
      <c r="J46" s="22">
        <f>J45/G45*100</f>
        <v>105.53360000000001</v>
      </c>
      <c r="K46" s="22">
        <f>K45/H45*100</f>
        <v>105.70559999999998</v>
      </c>
      <c r="L46" s="22">
        <f t="shared" ref="L46:V46" si="25">L45/I45*100</f>
        <v>105.82160000000003</v>
      </c>
      <c r="M46" s="22">
        <f t="shared" si="25"/>
        <v>105.93639999999999</v>
      </c>
      <c r="N46" s="22">
        <f t="shared" si="25"/>
        <v>105.60549999999998</v>
      </c>
      <c r="O46" s="22">
        <f t="shared" si="25"/>
        <v>105.72120000000002</v>
      </c>
      <c r="P46" s="22">
        <f t="shared" si="25"/>
        <v>105.8357</v>
      </c>
      <c r="Q46" s="22">
        <f t="shared" si="25"/>
        <v>105.50539999999999</v>
      </c>
      <c r="R46" s="22">
        <f t="shared" si="25"/>
        <v>105.6208</v>
      </c>
      <c r="S46" s="22">
        <f t="shared" si="25"/>
        <v>105.73500000000003</v>
      </c>
      <c r="T46" s="22">
        <f t="shared" si="25"/>
        <v>105.40530000000001</v>
      </c>
      <c r="U46" s="22">
        <f t="shared" si="25"/>
        <v>105.52039999999998</v>
      </c>
      <c r="V46" s="22">
        <f t="shared" si="25"/>
        <v>105.6343</v>
      </c>
    </row>
    <row r="47" spans="1:23" s="87" customFormat="1" ht="16.5" hidden="1" customHeight="1" x14ac:dyDescent="0.25">
      <c r="A47" s="86"/>
      <c r="B47" s="115"/>
      <c r="C47" s="116" t="s">
        <v>55</v>
      </c>
      <c r="D47" s="117"/>
      <c r="E47" s="137"/>
      <c r="F47" s="137">
        <f>G48/F43*100</f>
        <v>135.70042957699525</v>
      </c>
      <c r="G47" s="81">
        <f>G45-G48</f>
        <v>-1.2307729502936127E-4</v>
      </c>
      <c r="H47" s="81">
        <f>H45-H48</f>
        <v>3.5758215682903938E-3</v>
      </c>
      <c r="I47" s="81">
        <f t="shared" ref="I47:V47" si="26">I45-I48</f>
        <v>1.6689979156581103E-3</v>
      </c>
      <c r="J47" s="81">
        <f t="shared" si="26"/>
        <v>3.3715945797894165E-3</v>
      </c>
      <c r="K47" s="81">
        <f t="shared" si="26"/>
        <v>1.5325730646509328E-3</v>
      </c>
      <c r="L47" s="81">
        <f>L45-L48</f>
        <v>-1.0751693470183454E-3</v>
      </c>
      <c r="M47" s="81">
        <f t="shared" si="26"/>
        <v>-5.8736488949762133E-4</v>
      </c>
      <c r="N47" s="81">
        <f t="shared" si="26"/>
        <v>3.3594605631037666E-3</v>
      </c>
      <c r="O47" s="81">
        <f t="shared" si="26"/>
        <v>5.9508583307774643E-3</v>
      </c>
      <c r="P47" s="81">
        <f t="shared" si="26"/>
        <v>4.8057876766733898E-3</v>
      </c>
      <c r="Q47" s="81">
        <f t="shared" si="26"/>
        <v>1.527964316210273E-3</v>
      </c>
      <c r="R47" s="81">
        <f t="shared" si="26"/>
        <v>7.3344808674846718E-4</v>
      </c>
      <c r="S47" s="81">
        <f t="shared" si="26"/>
        <v>-1.736607263183032E-4</v>
      </c>
      <c r="T47" s="81">
        <f t="shared" si="26"/>
        <v>6.7395517859267784E-3</v>
      </c>
      <c r="U47" s="81">
        <f t="shared" si="26"/>
        <v>6.5935133045513794E-3</v>
      </c>
      <c r="V47" s="81">
        <f t="shared" si="26"/>
        <v>5.8760217052622465E-4</v>
      </c>
    </row>
    <row r="48" spans="1:23" s="38" customFormat="1" ht="56.25" customHeight="1" x14ac:dyDescent="0.2">
      <c r="A48" s="34"/>
      <c r="B48" s="32" t="s">
        <v>28</v>
      </c>
      <c r="C48" s="20" t="s">
        <v>17</v>
      </c>
      <c r="D48" s="21">
        <f t="shared" ref="D48:U48" si="27">D50+D54+D62</f>
        <v>165.38000000000002</v>
      </c>
      <c r="E48" s="22">
        <f t="shared" si="27"/>
        <v>129.952</v>
      </c>
      <c r="F48" s="22">
        <f>F50+F54+F62</f>
        <v>314.96100000000001</v>
      </c>
      <c r="G48" s="22">
        <f>G50+G54+G62</f>
        <v>427.40343000000001</v>
      </c>
      <c r="H48" s="22">
        <f>H50+H54+H62</f>
        <v>450.07433134000001</v>
      </c>
      <c r="I48" s="22">
        <f>I50+I54+I62</f>
        <v>450.56689716</v>
      </c>
      <c r="J48" s="22">
        <f t="shared" si="27"/>
        <v>451.05072472000001</v>
      </c>
      <c r="K48" s="22">
        <f t="shared" si="27"/>
        <v>475.75601965951404</v>
      </c>
      <c r="L48" s="22">
        <f>L50+L54+L62</f>
        <v>476.799940974712</v>
      </c>
      <c r="M48" s="22">
        <f t="shared" si="27"/>
        <v>477.83105905308798</v>
      </c>
      <c r="N48" s="22">
        <f t="shared" si="27"/>
        <v>502.4227823624127</v>
      </c>
      <c r="O48" s="22">
        <f t="shared" si="27"/>
        <v>504.07153165749082</v>
      </c>
      <c r="P48" s="22">
        <f t="shared" si="27"/>
        <v>505.71041873682998</v>
      </c>
      <c r="Q48" s="22">
        <f t="shared" si="27"/>
        <v>530.08518267058173</v>
      </c>
      <c r="R48" s="22">
        <f t="shared" si="27"/>
        <v>532.40993620498421</v>
      </c>
      <c r="S48" s="22">
        <f t="shared" si="27"/>
        <v>534.7181663117135</v>
      </c>
      <c r="T48" s="22">
        <f>T50+T54+T62</f>
        <v>558.73274805306016</v>
      </c>
      <c r="U48" s="22">
        <f t="shared" si="27"/>
        <v>561.79527474729446</v>
      </c>
      <c r="V48" s="22">
        <f>V50+V54+V62</f>
        <v>564.84502090875128</v>
      </c>
    </row>
    <row r="49" spans="1:23" s="38" customFormat="1" ht="16.5" customHeight="1" x14ac:dyDescent="0.2">
      <c r="A49" s="34"/>
      <c r="B49" s="33" t="s">
        <v>29</v>
      </c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3" s="38" customFormat="1" ht="50.25" customHeight="1" x14ac:dyDescent="0.2">
      <c r="A50" s="34"/>
      <c r="B50" s="33" t="s">
        <v>30</v>
      </c>
      <c r="C50" s="20" t="s">
        <v>17</v>
      </c>
      <c r="D50" s="21">
        <v>86.64</v>
      </c>
      <c r="E50" s="22">
        <v>2.0470000000000002</v>
      </c>
      <c r="F50" s="22">
        <v>95.126999999999995</v>
      </c>
      <c r="G50" s="22">
        <v>27.739799999999999</v>
      </c>
      <c r="H50" s="22">
        <f>G50*H51/100</f>
        <v>29.218331339999999</v>
      </c>
      <c r="I50" s="22">
        <f>I51*G50/100-0.01</f>
        <v>29.233297159999996</v>
      </c>
      <c r="J50" s="22">
        <f>J51*G50/100</f>
        <v>29.30432472</v>
      </c>
      <c r="K50" s="22">
        <f>K51*H50/100-0.01</f>
        <v>30.876698059513995</v>
      </c>
      <c r="L50" s="22">
        <f>L51*I50/100-0.01</f>
        <v>30.92467505471199</v>
      </c>
      <c r="M50" s="22">
        <f>M51*J50/100</f>
        <v>31.074305933088002</v>
      </c>
      <c r="N50" s="22">
        <f>N51*K50/100-0.01</f>
        <v>32.598880820652731</v>
      </c>
      <c r="O50" s="22">
        <f>O51*L50/100-0.01</f>
        <v>32.652641792786802</v>
      </c>
      <c r="P50" s="22">
        <f>P51*M50/100</f>
        <v>32.854863663053948</v>
      </c>
      <c r="Q50" s="22">
        <f>Q51*N50/100-0.02</f>
        <v>34.375079153870693</v>
      </c>
      <c r="R50" s="22">
        <f>R51*O50/100-0.01</f>
        <v>34.445067619748635</v>
      </c>
      <c r="S50" s="22">
        <f>S51*P50/100</f>
        <v>34.704592487283882</v>
      </c>
      <c r="T50" s="22">
        <f>T51*Q50/100-0.01</f>
        <v>36.224770936095098</v>
      </c>
      <c r="U50" s="22">
        <f>U51*R50/100-0.02</f>
        <v>36.291990284739008</v>
      </c>
      <c r="V50" s="22">
        <f>V51*S50/100</f>
        <v>36.62375645183068</v>
      </c>
    </row>
    <row r="51" spans="1:23" s="63" customFormat="1" ht="14.25" hidden="1" customHeight="1" x14ac:dyDescent="0.2">
      <c r="A51" s="62"/>
      <c r="B51" s="114"/>
      <c r="C51" s="112"/>
      <c r="D51" s="113"/>
      <c r="E51" s="26"/>
      <c r="F51" s="26"/>
      <c r="G51" s="22">
        <f>G50/F50*100</f>
        <v>29.160806080292662</v>
      </c>
      <c r="H51" s="22">
        <v>105.33</v>
      </c>
      <c r="I51" s="22">
        <v>105.42</v>
      </c>
      <c r="J51" s="22">
        <v>105.64</v>
      </c>
      <c r="K51" s="22">
        <v>105.71</v>
      </c>
      <c r="L51" s="22">
        <v>105.82</v>
      </c>
      <c r="M51" s="22">
        <v>106.04</v>
      </c>
      <c r="N51" s="22">
        <v>105.61</v>
      </c>
      <c r="O51" s="22">
        <v>105.62</v>
      </c>
      <c r="P51" s="22">
        <v>105.73</v>
      </c>
      <c r="Q51" s="22">
        <v>105.51</v>
      </c>
      <c r="R51" s="22">
        <v>105.52</v>
      </c>
      <c r="S51" s="22">
        <v>105.63</v>
      </c>
      <c r="T51" s="22">
        <v>105.41</v>
      </c>
      <c r="U51" s="22">
        <v>105.42</v>
      </c>
      <c r="V51" s="22">
        <v>105.53</v>
      </c>
    </row>
    <row r="52" spans="1:23" s="37" customFormat="1" ht="67.5" customHeight="1" x14ac:dyDescent="0.2">
      <c r="A52" s="36"/>
      <c r="B52" s="33" t="s">
        <v>31</v>
      </c>
      <c r="C52" s="20" t="s">
        <v>17</v>
      </c>
      <c r="D52" s="21">
        <v>86.64</v>
      </c>
      <c r="E52" s="22">
        <f>E50</f>
        <v>2.0470000000000002</v>
      </c>
      <c r="F52" s="22">
        <f>F50</f>
        <v>95.126999999999995</v>
      </c>
      <c r="G52" s="22">
        <f t="shared" ref="G52:V52" si="28">G50</f>
        <v>27.739799999999999</v>
      </c>
      <c r="H52" s="22">
        <f t="shared" si="28"/>
        <v>29.218331339999999</v>
      </c>
      <c r="I52" s="22">
        <f t="shared" si="28"/>
        <v>29.233297159999996</v>
      </c>
      <c r="J52" s="22">
        <f t="shared" si="28"/>
        <v>29.30432472</v>
      </c>
      <c r="K52" s="22">
        <f t="shared" si="28"/>
        <v>30.876698059513995</v>
      </c>
      <c r="L52" s="22">
        <f t="shared" si="28"/>
        <v>30.92467505471199</v>
      </c>
      <c r="M52" s="22">
        <f t="shared" si="28"/>
        <v>31.074305933088002</v>
      </c>
      <c r="N52" s="22">
        <f t="shared" si="28"/>
        <v>32.598880820652731</v>
      </c>
      <c r="O52" s="22">
        <f t="shared" si="28"/>
        <v>32.652641792786802</v>
      </c>
      <c r="P52" s="22">
        <f t="shared" si="28"/>
        <v>32.854863663053948</v>
      </c>
      <c r="Q52" s="22">
        <f t="shared" si="28"/>
        <v>34.375079153870693</v>
      </c>
      <c r="R52" s="22">
        <f t="shared" si="28"/>
        <v>34.445067619748635</v>
      </c>
      <c r="S52" s="22">
        <f t="shared" si="28"/>
        <v>34.704592487283882</v>
      </c>
      <c r="T52" s="22">
        <f t="shared" si="28"/>
        <v>36.224770936095098</v>
      </c>
      <c r="U52" s="22">
        <f t="shared" si="28"/>
        <v>36.291990284739008</v>
      </c>
      <c r="V52" s="22">
        <f t="shared" si="28"/>
        <v>36.62375645183068</v>
      </c>
      <c r="W52" s="38"/>
    </row>
    <row r="53" spans="1:23" s="37" customFormat="1" ht="63" customHeight="1" x14ac:dyDescent="0.2">
      <c r="A53" s="36"/>
      <c r="B53" s="33" t="s">
        <v>32</v>
      </c>
      <c r="C53" s="20" t="s">
        <v>17</v>
      </c>
      <c r="D53" s="21">
        <v>86.64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38"/>
    </row>
    <row r="54" spans="1:23" s="38" customFormat="1" ht="47.25" customHeight="1" x14ac:dyDescent="0.2">
      <c r="A54" s="34"/>
      <c r="B54" s="33" t="s">
        <v>33</v>
      </c>
      <c r="C54" s="20" t="s">
        <v>17</v>
      </c>
      <c r="D54" s="21">
        <v>41.72</v>
      </c>
      <c r="E54" s="22">
        <v>85.578000000000003</v>
      </c>
      <c r="F54" s="22">
        <v>155.43600000000001</v>
      </c>
      <c r="G54" s="22">
        <f>G58+G60</f>
        <v>351.66363000000001</v>
      </c>
      <c r="H54" s="22">
        <v>370.36</v>
      </c>
      <c r="I54" s="22">
        <v>370.78</v>
      </c>
      <c r="J54" s="22">
        <v>371.14</v>
      </c>
      <c r="K54" s="22">
        <v>391.5</v>
      </c>
      <c r="L54" s="22">
        <v>392.43</v>
      </c>
      <c r="M54" s="22">
        <v>393.2</v>
      </c>
      <c r="N54" s="22">
        <v>413.45</v>
      </c>
      <c r="O54" s="22">
        <v>414.97</v>
      </c>
      <c r="P54" s="22">
        <v>416.23</v>
      </c>
      <c r="Q54" s="22">
        <v>436.23</v>
      </c>
      <c r="R54" s="22">
        <v>438.4</v>
      </c>
      <c r="S54" s="22">
        <v>440.2</v>
      </c>
      <c r="T54" s="22">
        <v>459.81</v>
      </c>
      <c r="U54" s="22">
        <v>462.71</v>
      </c>
      <c r="V54" s="22">
        <v>465.1</v>
      </c>
    </row>
    <row r="55" spans="1:23" s="65" customFormat="1" ht="18" hidden="1" customHeight="1" x14ac:dyDescent="0.2">
      <c r="A55" s="64"/>
      <c r="B55" s="118"/>
      <c r="C55" s="20"/>
      <c r="D55" s="21"/>
      <c r="E55" s="22"/>
      <c r="F55" s="22"/>
      <c r="G55" s="22"/>
      <c r="H55" s="22">
        <f>H58+H60</f>
        <v>370.36213511599999</v>
      </c>
      <c r="I55" s="22">
        <f t="shared" ref="I55:V55" si="29">I58+I60</f>
        <v>370.78413147200001</v>
      </c>
      <c r="J55" s="22">
        <f t="shared" si="29"/>
        <v>371.13579510200003</v>
      </c>
      <c r="K55" s="22">
        <f t="shared" si="29"/>
        <v>391.49981303112361</v>
      </c>
      <c r="L55" s="22">
        <f t="shared" si="29"/>
        <v>392.42792474996486</v>
      </c>
      <c r="M55" s="22">
        <f t="shared" si="29"/>
        <v>393.17126133105887</v>
      </c>
      <c r="N55" s="22">
        <f t="shared" si="29"/>
        <v>413.45295254216967</v>
      </c>
      <c r="O55" s="22">
        <f t="shared" si="29"/>
        <v>414.97328763061279</v>
      </c>
      <c r="P55" s="22">
        <f t="shared" si="29"/>
        <v>416.23109724505889</v>
      </c>
      <c r="Q55" s="22">
        <f t="shared" si="29"/>
        <v>436.23421022724324</v>
      </c>
      <c r="R55" s="22">
        <f t="shared" si="29"/>
        <v>438.39927838174242</v>
      </c>
      <c r="S55" s="22">
        <f t="shared" si="29"/>
        <v>440.19600844637432</v>
      </c>
      <c r="T55" s="22">
        <f t="shared" si="29"/>
        <v>459.81448100053706</v>
      </c>
      <c r="U55" s="22">
        <f t="shared" si="29"/>
        <v>462.71043833192914</v>
      </c>
      <c r="V55" s="22">
        <f t="shared" si="29"/>
        <v>465.10110252443917</v>
      </c>
    </row>
    <row r="56" spans="1:23" s="65" customFormat="1" ht="18" hidden="1" customHeight="1" x14ac:dyDescent="0.2">
      <c r="A56" s="64"/>
      <c r="B56" s="118"/>
      <c r="C56" s="20"/>
      <c r="D56" s="21"/>
      <c r="E56" s="22"/>
      <c r="F56" s="22"/>
      <c r="G56" s="22"/>
      <c r="H56" s="22">
        <f>H54-H55</f>
        <v>-2.1351159999767333E-3</v>
      </c>
      <c r="I56" s="22">
        <f t="shared" ref="I56:V56" si="30">I54-I55</f>
        <v>-4.1314720000400484E-3</v>
      </c>
      <c r="J56" s="22">
        <f t="shared" si="30"/>
        <v>4.2048979999549374E-3</v>
      </c>
      <c r="K56" s="22">
        <f t="shared" si="30"/>
        <v>1.8696887639180204E-4</v>
      </c>
      <c r="L56" s="22">
        <f t="shared" si="30"/>
        <v>2.0752500351477465E-3</v>
      </c>
      <c r="M56" s="22">
        <f t="shared" si="30"/>
        <v>2.873866894111643E-2</v>
      </c>
      <c r="N56" s="22">
        <f t="shared" si="30"/>
        <v>-2.9525421696803278E-3</v>
      </c>
      <c r="O56" s="22">
        <f t="shared" si="30"/>
        <v>-3.2876306127604948E-3</v>
      </c>
      <c r="P56" s="22">
        <f t="shared" si="30"/>
        <v>-1.0972450588724314E-3</v>
      </c>
      <c r="Q56" s="22">
        <f t="shared" si="30"/>
        <v>-4.2102272432202881E-3</v>
      </c>
      <c r="R56" s="22">
        <f t="shared" si="30"/>
        <v>7.2161825755756581E-4</v>
      </c>
      <c r="S56" s="22">
        <f t="shared" si="30"/>
        <v>3.9915536256671658E-3</v>
      </c>
      <c r="T56" s="22">
        <f t="shared" si="30"/>
        <v>-4.4810005370550243E-3</v>
      </c>
      <c r="U56" s="22">
        <f t="shared" si="30"/>
        <v>-4.3833192916054031E-4</v>
      </c>
      <c r="V56" s="22">
        <f t="shared" si="30"/>
        <v>-1.1025244391476008E-3</v>
      </c>
    </row>
    <row r="57" spans="1:23" s="63" customFormat="1" ht="14.25" hidden="1" customHeight="1" x14ac:dyDescent="0.2">
      <c r="A57" s="62"/>
      <c r="B57" s="114"/>
      <c r="C57" s="112"/>
      <c r="D57" s="113"/>
      <c r="E57" s="26"/>
      <c r="F57" s="26"/>
      <c r="G57" s="22">
        <f>G54/F54*100</f>
        <v>226.24336061144135</v>
      </c>
      <c r="H57" s="22">
        <f>H54/G54*100</f>
        <v>105.31654922631606</v>
      </c>
      <c r="I57" s="22">
        <f>I54/G54*100</f>
        <v>105.43598153724341</v>
      </c>
      <c r="J57" s="22">
        <f t="shared" ref="J57:V57" si="31">J54/G54*100</f>
        <v>105.53835208946684</v>
      </c>
      <c r="K57" s="22">
        <f t="shared" si="31"/>
        <v>105.70795982287504</v>
      </c>
      <c r="L57" s="22">
        <f t="shared" si="31"/>
        <v>105.8390420195264</v>
      </c>
      <c r="M57" s="22">
        <f t="shared" si="31"/>
        <v>105.94384868243789</v>
      </c>
      <c r="N57" s="22">
        <f t="shared" si="31"/>
        <v>105.6066411238825</v>
      </c>
      <c r="O57" s="22">
        <f t="shared" si="31"/>
        <v>105.74369951328899</v>
      </c>
      <c r="P57" s="22">
        <f t="shared" si="31"/>
        <v>105.85707019328588</v>
      </c>
      <c r="Q57" s="22">
        <f t="shared" si="31"/>
        <v>105.5097351553997</v>
      </c>
      <c r="R57" s="22">
        <f t="shared" si="31"/>
        <v>105.64619129093668</v>
      </c>
      <c r="S57" s="22">
        <f t="shared" si="31"/>
        <v>105.7588352593518</v>
      </c>
      <c r="T57" s="22">
        <f t="shared" si="31"/>
        <v>105.40540540540539</v>
      </c>
      <c r="U57" s="22">
        <f t="shared" si="31"/>
        <v>105.54516423357666</v>
      </c>
      <c r="V57" s="22">
        <f t="shared" si="31"/>
        <v>105.65651976374374</v>
      </c>
    </row>
    <row r="58" spans="1:23" s="38" customFormat="1" ht="64.5" customHeight="1" x14ac:dyDescent="0.2">
      <c r="A58" s="34"/>
      <c r="B58" s="32" t="s">
        <v>34</v>
      </c>
      <c r="C58" s="20" t="s">
        <v>17</v>
      </c>
      <c r="D58" s="21">
        <v>41.72</v>
      </c>
      <c r="E58" s="22">
        <f>E54/2</f>
        <v>42.789000000000001</v>
      </c>
      <c r="F58" s="22">
        <f>F54-F60</f>
        <v>120.93600000000001</v>
      </c>
      <c r="G58" s="22">
        <v>145</v>
      </c>
      <c r="H58" s="22">
        <f>H59*G58/100-0.01</f>
        <v>152.70400000000001</v>
      </c>
      <c r="I58" s="22">
        <f>I59*G58/100-0.01</f>
        <v>152.87800000000001</v>
      </c>
      <c r="J58" s="22">
        <f>J59*G58/100-0.01</f>
        <v>153.02300000000002</v>
      </c>
      <c r="K58" s="22">
        <f>K59*H58/100-0.01</f>
        <v>161.41339840000001</v>
      </c>
      <c r="L58" s="22">
        <f>L59*I58/100-0.01</f>
        <v>161.79607520000002</v>
      </c>
      <c r="M58" s="22">
        <f>M59*J58/100-0.01</f>
        <v>162.10256620000004</v>
      </c>
      <c r="N58" s="22">
        <f>N59*K58/100-0.01</f>
        <v>170.45869005024002</v>
      </c>
      <c r="O58" s="22">
        <f>O59*L58/100+0.02</f>
        <v>171.10316991648</v>
      </c>
      <c r="P58" s="22">
        <f>P59*M58/100+0.02</f>
        <v>171.62177657932003</v>
      </c>
      <c r="Q58" s="22">
        <f>Q59*N58/100</f>
        <v>179.85096387200826</v>
      </c>
      <c r="R58" s="22">
        <f>R59*O58/100-0.02</f>
        <v>180.75049901676113</v>
      </c>
      <c r="S58" s="22">
        <f>S59*P58/100-0.01</f>
        <v>181.49719091028888</v>
      </c>
      <c r="T58" s="22">
        <f>T59*Q58/100-0.02</f>
        <v>189.5609010174839</v>
      </c>
      <c r="U58" s="22">
        <f>U59*R58/100-0.02</f>
        <v>190.76215171219135</v>
      </c>
      <c r="V58" s="22">
        <f>V59*S58/100-0.01</f>
        <v>191.75993191581122</v>
      </c>
    </row>
    <row r="59" spans="1:23" s="37" customFormat="1" ht="13.5" hidden="1" customHeight="1" x14ac:dyDescent="0.2">
      <c r="A59" s="36"/>
      <c r="B59" s="119"/>
      <c r="C59" s="20"/>
      <c r="D59" s="21"/>
      <c r="E59" s="22"/>
      <c r="F59" s="22"/>
      <c r="G59" s="22"/>
      <c r="H59" s="22">
        <v>105.32</v>
      </c>
      <c r="I59" s="22">
        <v>105.44</v>
      </c>
      <c r="J59" s="22">
        <v>105.54</v>
      </c>
      <c r="K59" s="22">
        <v>105.71</v>
      </c>
      <c r="L59" s="22">
        <v>105.84</v>
      </c>
      <c r="M59" s="22">
        <v>105.94</v>
      </c>
      <c r="N59" s="22">
        <v>105.61</v>
      </c>
      <c r="O59" s="22">
        <v>105.74</v>
      </c>
      <c r="P59" s="22">
        <v>105.86</v>
      </c>
      <c r="Q59" s="22">
        <v>105.51</v>
      </c>
      <c r="R59" s="22">
        <v>105.65</v>
      </c>
      <c r="S59" s="22">
        <v>105.76</v>
      </c>
      <c r="T59" s="22">
        <v>105.41</v>
      </c>
      <c r="U59" s="22">
        <v>105.55</v>
      </c>
      <c r="V59" s="22">
        <v>105.66</v>
      </c>
      <c r="W59" s="38"/>
    </row>
    <row r="60" spans="1:23" s="38" customFormat="1" ht="60.75" customHeight="1" x14ac:dyDescent="0.2">
      <c r="A60" s="34"/>
      <c r="B60" s="32" t="s">
        <v>35</v>
      </c>
      <c r="C60" s="20" t="s">
        <v>17</v>
      </c>
      <c r="D60" s="21">
        <v>41.72</v>
      </c>
      <c r="E60" s="22">
        <f>E54/2</f>
        <v>42.789000000000001</v>
      </c>
      <c r="F60" s="22">
        <v>34.5</v>
      </c>
      <c r="G60" s="22">
        <v>206.66363000000001</v>
      </c>
      <c r="H60" s="22">
        <f>H61*G60/100</f>
        <v>217.65813511600001</v>
      </c>
      <c r="I60" s="22">
        <f>I61*G60/100</f>
        <v>217.90613147200003</v>
      </c>
      <c r="J60" s="22">
        <f>J61*G60/100</f>
        <v>218.11279510200001</v>
      </c>
      <c r="K60" s="22">
        <f t="shared" ref="K60:V60" si="32">K61*H60/100</f>
        <v>230.0864146311236</v>
      </c>
      <c r="L60" s="22">
        <f t="shared" si="32"/>
        <v>230.63184954996484</v>
      </c>
      <c r="M60" s="22">
        <f t="shared" si="32"/>
        <v>231.0686951310588</v>
      </c>
      <c r="N60" s="22">
        <f t="shared" si="32"/>
        <v>242.99426249192962</v>
      </c>
      <c r="O60" s="22">
        <f t="shared" si="32"/>
        <v>243.87011771413279</v>
      </c>
      <c r="P60" s="22">
        <f t="shared" si="32"/>
        <v>244.60932066573886</v>
      </c>
      <c r="Q60" s="22">
        <f t="shared" si="32"/>
        <v>256.38324635523497</v>
      </c>
      <c r="R60" s="22">
        <f t="shared" si="32"/>
        <v>257.64877936498129</v>
      </c>
      <c r="S60" s="22">
        <f t="shared" si="32"/>
        <v>258.69881753608547</v>
      </c>
      <c r="T60" s="22">
        <f t="shared" si="32"/>
        <v>270.25357998305316</v>
      </c>
      <c r="U60" s="22">
        <f t="shared" si="32"/>
        <v>271.94828661973776</v>
      </c>
      <c r="V60" s="22">
        <f t="shared" si="32"/>
        <v>273.34117060862792</v>
      </c>
    </row>
    <row r="61" spans="1:23" s="68" customFormat="1" ht="13.5" hidden="1" customHeight="1" x14ac:dyDescent="0.25">
      <c r="A61" s="66"/>
      <c r="B61" s="120"/>
      <c r="C61" s="112"/>
      <c r="D61" s="113"/>
      <c r="E61" s="22"/>
      <c r="F61" s="26"/>
      <c r="G61" s="26"/>
      <c r="H61" s="22">
        <v>105.32</v>
      </c>
      <c r="I61" s="22">
        <v>105.44</v>
      </c>
      <c r="J61" s="22">
        <v>105.54</v>
      </c>
      <c r="K61" s="22">
        <v>105.71</v>
      </c>
      <c r="L61" s="22">
        <v>105.84</v>
      </c>
      <c r="M61" s="22">
        <v>105.94</v>
      </c>
      <c r="N61" s="22">
        <v>105.61</v>
      </c>
      <c r="O61" s="22">
        <v>105.74</v>
      </c>
      <c r="P61" s="22">
        <v>105.86</v>
      </c>
      <c r="Q61" s="22">
        <v>105.51</v>
      </c>
      <c r="R61" s="22">
        <v>105.65</v>
      </c>
      <c r="S61" s="22">
        <v>105.76</v>
      </c>
      <c r="T61" s="22">
        <v>105.41</v>
      </c>
      <c r="U61" s="22">
        <v>105.55</v>
      </c>
      <c r="V61" s="22">
        <v>105.66</v>
      </c>
      <c r="W61" s="67"/>
    </row>
    <row r="62" spans="1:23" s="38" customFormat="1" ht="54.75" customHeight="1" x14ac:dyDescent="0.2">
      <c r="A62" s="34"/>
      <c r="B62" s="33" t="s">
        <v>36</v>
      </c>
      <c r="C62" s="20" t="s">
        <v>17</v>
      </c>
      <c r="D62" s="21">
        <v>37.020000000000003</v>
      </c>
      <c r="E62" s="22">
        <v>42.326999999999998</v>
      </c>
      <c r="F62" s="22">
        <v>64.397999999999996</v>
      </c>
      <c r="G62" s="22">
        <v>48</v>
      </c>
      <c r="H62" s="22">
        <f>H63*G62/100</f>
        <v>50.496000000000002</v>
      </c>
      <c r="I62" s="22">
        <f>I63*G62/100</f>
        <v>50.553599999999996</v>
      </c>
      <c r="J62" s="22">
        <f>J63*G62/100</f>
        <v>50.606400000000001</v>
      </c>
      <c r="K62" s="22">
        <f t="shared" ref="K62:V62" si="33">K63*H62/100</f>
        <v>53.379321600000004</v>
      </c>
      <c r="L62" s="22">
        <f t="shared" si="33"/>
        <v>53.44526591999999</v>
      </c>
      <c r="M62" s="22">
        <f t="shared" si="33"/>
        <v>53.556753120000003</v>
      </c>
      <c r="N62" s="22">
        <f t="shared" si="33"/>
        <v>56.373901541760006</v>
      </c>
      <c r="O62" s="22">
        <f t="shared" si="33"/>
        <v>56.448889864703986</v>
      </c>
      <c r="P62" s="22">
        <f t="shared" si="33"/>
        <v>56.625555073776006</v>
      </c>
      <c r="Q62" s="22">
        <f t="shared" si="33"/>
        <v>59.48010351671099</v>
      </c>
      <c r="R62" s="22">
        <f t="shared" si="33"/>
        <v>59.564868585235644</v>
      </c>
      <c r="S62" s="22">
        <f t="shared" si="33"/>
        <v>59.813573824429596</v>
      </c>
      <c r="T62" s="22">
        <f t="shared" si="33"/>
        <v>62.697977116965049</v>
      </c>
      <c r="U62" s="22">
        <f t="shared" si="33"/>
        <v>62.79328446255542</v>
      </c>
      <c r="V62" s="22">
        <f t="shared" si="33"/>
        <v>63.121264456920557</v>
      </c>
    </row>
    <row r="63" spans="1:23" s="38" customFormat="1" ht="14.25" hidden="1" customHeight="1" x14ac:dyDescent="0.2">
      <c r="A63" s="34"/>
      <c r="B63" s="119"/>
      <c r="C63" s="20"/>
      <c r="D63" s="21"/>
      <c r="E63" s="22"/>
      <c r="F63" s="22"/>
      <c r="G63" s="22">
        <v>105.1</v>
      </c>
      <c r="H63" s="22">
        <v>105.2</v>
      </c>
      <c r="I63" s="22">
        <v>105.32</v>
      </c>
      <c r="J63" s="22">
        <v>105.43</v>
      </c>
      <c r="K63" s="22">
        <v>105.71</v>
      </c>
      <c r="L63" s="22">
        <v>105.72</v>
      </c>
      <c r="M63" s="22">
        <v>105.83</v>
      </c>
      <c r="N63" s="22">
        <v>105.61</v>
      </c>
      <c r="O63" s="22">
        <v>105.62</v>
      </c>
      <c r="P63" s="22">
        <v>105.73</v>
      </c>
      <c r="Q63" s="22">
        <v>105.51</v>
      </c>
      <c r="R63" s="22">
        <v>105.52</v>
      </c>
      <c r="S63" s="22">
        <v>105.63</v>
      </c>
      <c r="T63" s="22">
        <v>105.41</v>
      </c>
      <c r="U63" s="22">
        <v>105.42</v>
      </c>
      <c r="V63" s="22">
        <v>105.53</v>
      </c>
    </row>
    <row r="64" spans="1:23" s="38" customFormat="1" ht="44.25" customHeight="1" x14ac:dyDescent="0.2">
      <c r="A64" s="34"/>
      <c r="B64" s="33" t="s">
        <v>37</v>
      </c>
      <c r="C64" s="20" t="s">
        <v>17</v>
      </c>
      <c r="D64" s="21">
        <v>13.8</v>
      </c>
      <c r="E64" s="22">
        <v>1.7</v>
      </c>
      <c r="F64" s="22">
        <v>9.2650000000000006</v>
      </c>
      <c r="G64" s="22">
        <v>2</v>
      </c>
      <c r="H64" s="22">
        <f>G64*H65/100</f>
        <v>2.0019999999999998</v>
      </c>
      <c r="I64" s="22">
        <f>G64*I65/100</f>
        <v>2.0099999999999998</v>
      </c>
      <c r="J64" s="22">
        <f>G64*J65/100</f>
        <v>2.016</v>
      </c>
      <c r="K64" s="22">
        <f>H64*K65/100</f>
        <v>2.0040019999999994</v>
      </c>
      <c r="L64" s="22">
        <f t="shared" ref="L64:V64" si="34">I64*L65/100</f>
        <v>2.0200499999999995</v>
      </c>
      <c r="M64" s="22">
        <f t="shared" si="34"/>
        <v>2.0321279999999997</v>
      </c>
      <c r="N64" s="22">
        <f t="shared" si="34"/>
        <v>2.006006001999999</v>
      </c>
      <c r="O64" s="22">
        <f t="shared" si="34"/>
        <v>2.0301502499999997</v>
      </c>
      <c r="P64" s="22">
        <f t="shared" si="34"/>
        <v>2.0483850239999994</v>
      </c>
      <c r="Q64" s="22">
        <f t="shared" si="34"/>
        <v>2.008012008001999</v>
      </c>
      <c r="R64" s="22">
        <f t="shared" si="34"/>
        <v>2.0403010012499996</v>
      </c>
      <c r="S64" s="22">
        <f t="shared" si="34"/>
        <v>2.0647721041919995</v>
      </c>
      <c r="T64" s="22">
        <f t="shared" si="34"/>
        <v>2.0100200200100007</v>
      </c>
      <c r="U64" s="22">
        <f t="shared" si="34"/>
        <v>2.0505025062562496</v>
      </c>
      <c r="V64" s="22">
        <f t="shared" si="34"/>
        <v>2.0812902810255354</v>
      </c>
    </row>
    <row r="65" spans="1:23" s="44" customFormat="1" ht="25.5" hidden="1" customHeight="1" x14ac:dyDescent="0.2">
      <c r="A65" s="43"/>
      <c r="B65" s="119"/>
      <c r="C65" s="20"/>
      <c r="D65" s="21"/>
      <c r="E65" s="22"/>
      <c r="F65" s="22"/>
      <c r="G65" s="22">
        <f>G64/F64*100</f>
        <v>21.586616297895304</v>
      </c>
      <c r="H65" s="22">
        <v>100.1</v>
      </c>
      <c r="I65" s="22">
        <v>100.5</v>
      </c>
      <c r="J65" s="22">
        <v>100.8</v>
      </c>
      <c r="K65" s="22">
        <v>100.1</v>
      </c>
      <c r="L65" s="22">
        <v>100.5</v>
      </c>
      <c r="M65" s="22">
        <v>100.8</v>
      </c>
      <c r="N65" s="22">
        <v>100.1</v>
      </c>
      <c r="O65" s="22">
        <v>100.5</v>
      </c>
      <c r="P65" s="22">
        <v>100.8</v>
      </c>
      <c r="Q65" s="22">
        <v>100.1</v>
      </c>
      <c r="R65" s="22">
        <v>100.5</v>
      </c>
      <c r="S65" s="22">
        <v>100.8</v>
      </c>
      <c r="T65" s="22">
        <v>100.1</v>
      </c>
      <c r="U65" s="22">
        <v>100.5</v>
      </c>
      <c r="V65" s="22">
        <v>100.8</v>
      </c>
    </row>
    <row r="66" spans="1:23" s="38" customFormat="1" ht="42.75" customHeight="1" x14ac:dyDescent="0.2">
      <c r="A66" s="34"/>
      <c r="B66" s="33" t="s">
        <v>38</v>
      </c>
      <c r="C66" s="20" t="s">
        <v>17</v>
      </c>
      <c r="D66" s="21">
        <v>573.82000000000005</v>
      </c>
      <c r="E66" s="22">
        <v>145.51</v>
      </c>
      <c r="F66" s="22">
        <f>F33-F40-F42-F48-F64</f>
        <v>406.447</v>
      </c>
      <c r="G66" s="22">
        <f t="shared" ref="G66:V66" si="35">G33-G40-G42-G48-G64</f>
        <v>338.53389299999964</v>
      </c>
      <c r="H66" s="22">
        <f t="shared" si="35"/>
        <v>355.79373245599982</v>
      </c>
      <c r="I66" s="22">
        <f t="shared" si="35"/>
        <v>369.8839757729998</v>
      </c>
      <c r="J66" s="22">
        <f t="shared" si="35"/>
        <v>379.89953079163922</v>
      </c>
      <c r="K66" s="22">
        <f t="shared" si="35"/>
        <v>388.14742751959074</v>
      </c>
      <c r="L66" s="22">
        <f t="shared" si="35"/>
        <v>409.72561309845446</v>
      </c>
      <c r="M66" s="22">
        <f t="shared" si="35"/>
        <v>431.46853377708641</v>
      </c>
      <c r="N66" s="22">
        <f t="shared" si="35"/>
        <v>418.23889410838223</v>
      </c>
      <c r="O66" s="22">
        <f t="shared" si="35"/>
        <v>448.24960960333453</v>
      </c>
      <c r="P66" s="22">
        <f t="shared" si="35"/>
        <v>488.36322037538366</v>
      </c>
      <c r="Q66" s="22">
        <f t="shared" si="35"/>
        <v>454.98591870763704</v>
      </c>
      <c r="R66" s="22">
        <f t="shared" si="35"/>
        <v>494.62676042988926</v>
      </c>
      <c r="S66" s="22">
        <f t="shared" si="35"/>
        <v>556.2119525675547</v>
      </c>
      <c r="T66" s="22">
        <f t="shared" si="35"/>
        <v>499.43942445053341</v>
      </c>
      <c r="U66" s="22">
        <f t="shared" si="35"/>
        <v>550.16094499748169</v>
      </c>
      <c r="V66" s="22">
        <f t="shared" si="35"/>
        <v>636.95291148395552</v>
      </c>
    </row>
    <row r="67" spans="1:23" s="44" customFormat="1" ht="24.75" hidden="1" customHeight="1" x14ac:dyDescent="0.2">
      <c r="A67" s="43"/>
      <c r="B67" s="121" t="s">
        <v>39</v>
      </c>
      <c r="C67" s="20"/>
      <c r="D67" s="21"/>
      <c r="E67" s="22"/>
      <c r="F67" s="22">
        <v>280.10000000000002</v>
      </c>
      <c r="G67" s="22">
        <f>G66/F66*100</f>
        <v>83.291030072801533</v>
      </c>
      <c r="H67" s="22">
        <f>H66/G66*100</f>
        <v>105.09840811005597</v>
      </c>
      <c r="I67" s="22">
        <f>I66/G66*100</f>
        <v>109.26054478480245</v>
      </c>
      <c r="J67" s="22">
        <f t="shared" ref="J67:V67" si="36">J66/G66*100</f>
        <v>112.21905358576301</v>
      </c>
      <c r="K67" s="22">
        <f t="shared" si="36"/>
        <v>109.09338532757657</v>
      </c>
      <c r="L67" s="22">
        <f t="shared" si="36"/>
        <v>110.77138776887855</v>
      </c>
      <c r="M67" s="22">
        <f t="shared" si="36"/>
        <v>113.57437922547233</v>
      </c>
      <c r="N67" s="22">
        <f t="shared" si="36"/>
        <v>107.75258689232783</v>
      </c>
      <c r="O67" s="22">
        <f t="shared" si="36"/>
        <v>109.40238912904452</v>
      </c>
      <c r="P67" s="22">
        <f t="shared" si="36"/>
        <v>113.18628871965232</v>
      </c>
      <c r="Q67" s="22">
        <f t="shared" si="36"/>
        <v>108.78613278604649</v>
      </c>
      <c r="R67" s="22">
        <f t="shared" si="36"/>
        <v>110.34627801853409</v>
      </c>
      <c r="S67" s="22">
        <f t="shared" si="36"/>
        <v>113.89308804623302</v>
      </c>
      <c r="T67" s="22">
        <f t="shared" si="36"/>
        <v>109.77030363250893</v>
      </c>
      <c r="U67" s="22">
        <f t="shared" si="36"/>
        <v>111.22749293211041</v>
      </c>
      <c r="V67" s="22">
        <f t="shared" si="36"/>
        <v>114.51622147702668</v>
      </c>
    </row>
    <row r="68" spans="1:23" s="37" customFormat="1" ht="47.25" x14ac:dyDescent="0.2">
      <c r="A68" s="36"/>
      <c r="B68" s="32" t="s">
        <v>40</v>
      </c>
      <c r="C68" s="20" t="s">
        <v>17</v>
      </c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38"/>
    </row>
    <row r="69" spans="1:23" s="37" customFormat="1" ht="48" customHeight="1" x14ac:dyDescent="0.2">
      <c r="A69" s="36"/>
      <c r="B69" s="33" t="s">
        <v>53</v>
      </c>
      <c r="C69" s="20" t="s">
        <v>17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38"/>
    </row>
    <row r="70" spans="1:23" s="38" customFormat="1" ht="133.5" customHeight="1" x14ac:dyDescent="0.2">
      <c r="A70" s="34"/>
      <c r="B70" s="19" t="s">
        <v>41</v>
      </c>
      <c r="C70" s="20" t="s">
        <v>10</v>
      </c>
      <c r="D70" s="21">
        <f>D16-D60</f>
        <v>-41.72</v>
      </c>
      <c r="E70" s="22">
        <f t="shared" ref="E70" si="37">E8-E43</f>
        <v>2081.4790000000003</v>
      </c>
      <c r="F70" s="22">
        <f>F8-F43</f>
        <v>1877.633</v>
      </c>
      <c r="G70" s="22">
        <f>G8-G43</f>
        <v>1785.9305300450001</v>
      </c>
      <c r="H70" s="22">
        <f t="shared" ref="H70:V70" si="38">H8-H43</f>
        <v>1785.5238665750451</v>
      </c>
      <c r="I70" s="22">
        <f t="shared" si="38"/>
        <v>1828.1557561651803</v>
      </c>
      <c r="J70" s="22">
        <f t="shared" si="38"/>
        <v>1859.8246757553147</v>
      </c>
      <c r="K70" s="22">
        <f t="shared" si="38"/>
        <v>1818.0057064416203</v>
      </c>
      <c r="L70" s="22">
        <f t="shared" si="38"/>
        <v>1882.4337426698407</v>
      </c>
      <c r="M70" s="22">
        <f t="shared" si="38"/>
        <v>1947.7314965556022</v>
      </c>
      <c r="N70" s="22">
        <f t="shared" si="38"/>
        <v>1839.8530583380616</v>
      </c>
      <c r="O70" s="22">
        <f t="shared" si="38"/>
        <v>1926.64119007252</v>
      </c>
      <c r="P70" s="22">
        <f t="shared" si="38"/>
        <v>2039.2491870242911</v>
      </c>
      <c r="Q70" s="22">
        <f t="shared" si="38"/>
        <v>1873.1612397438</v>
      </c>
      <c r="R70" s="22">
        <f t="shared" si="38"/>
        <v>1983.4500423511502</v>
      </c>
      <c r="S70" s="22">
        <f t="shared" si="38"/>
        <v>2146.7954066702932</v>
      </c>
      <c r="T70" s="22">
        <f t="shared" si="38"/>
        <v>1918.3820232820872</v>
      </c>
      <c r="U70" s="22">
        <f t="shared" si="38"/>
        <v>2053.6969835854957</v>
      </c>
      <c r="V70" s="22">
        <f t="shared" si="38"/>
        <v>2272.1164941027887</v>
      </c>
    </row>
    <row r="71" spans="1:23" s="38" customFormat="1" ht="65.25" customHeight="1" x14ac:dyDescent="0.2">
      <c r="A71" s="34"/>
      <c r="B71" s="19"/>
      <c r="C71" s="20" t="s">
        <v>42</v>
      </c>
      <c r="D71" s="21">
        <v>93.2</v>
      </c>
      <c r="E71" s="22">
        <v>106.77</v>
      </c>
      <c r="F71" s="22">
        <v>86.7</v>
      </c>
      <c r="G71" s="22">
        <f>G70/F70*100</f>
        <v>95.116059956604943</v>
      </c>
      <c r="H71" s="22">
        <f>H70/G70*100</f>
        <v>99.977229603105286</v>
      </c>
      <c r="I71" s="22">
        <f>I70/G70*100</f>
        <v>102.36432635031534</v>
      </c>
      <c r="J71" s="22">
        <f>J70/G70*100</f>
        <v>104.13757111305179</v>
      </c>
      <c r="K71" s="22">
        <f t="shared" ref="K71:V71" si="39">K70/H70*100</f>
        <v>101.81917701995668</v>
      </c>
      <c r="L71" s="22">
        <f t="shared" si="39"/>
        <v>102.96900230309241</v>
      </c>
      <c r="M71" s="22">
        <f t="shared" si="39"/>
        <v>104.72661869402215</v>
      </c>
      <c r="N71" s="22">
        <f t="shared" si="39"/>
        <v>101.20172075472762</v>
      </c>
      <c r="O71" s="22">
        <f t="shared" si="39"/>
        <v>102.34841983548277</v>
      </c>
      <c r="P71" s="22">
        <f t="shared" si="39"/>
        <v>104.69868103640209</v>
      </c>
      <c r="Q71" s="22">
        <f t="shared" si="39"/>
        <v>101.81037182587971</v>
      </c>
      <c r="R71" s="22">
        <f t="shared" si="39"/>
        <v>102.94859533634759</v>
      </c>
      <c r="S71" s="22">
        <f t="shared" si="39"/>
        <v>105.27381451616198</v>
      </c>
      <c r="T71" s="22">
        <f t="shared" si="39"/>
        <v>102.41414260442802</v>
      </c>
      <c r="U71" s="22">
        <f t="shared" si="39"/>
        <v>103.54165417501899</v>
      </c>
      <c r="V71" s="22">
        <f t="shared" si="39"/>
        <v>105.83758876337779</v>
      </c>
    </row>
    <row r="72" spans="1:23" s="38" customFormat="1" ht="57.75" customHeight="1" x14ac:dyDescent="0.2">
      <c r="A72" s="34"/>
      <c r="B72" s="19"/>
      <c r="C72" s="20" t="s">
        <v>12</v>
      </c>
      <c r="D72" s="21">
        <f>D18-D60</f>
        <v>1320.18</v>
      </c>
      <c r="E72" s="22">
        <f t="shared" ref="E72" si="40">E10-E45</f>
        <v>2081.4790000000003</v>
      </c>
      <c r="F72" s="22">
        <f>F10-F45</f>
        <v>1877.633</v>
      </c>
      <c r="G72" s="22">
        <f>F72*G71*G77/10000</f>
        <v>1877.0129870772951</v>
      </c>
      <c r="H72" s="22">
        <f>G72*H71*H77/10000</f>
        <v>1974.1680341264318</v>
      </c>
      <c r="I72" s="22">
        <f>G72*I71*I77/10000</f>
        <v>2017.4612847160849</v>
      </c>
      <c r="J72" s="22">
        <f>G72*J71*J77/10000</f>
        <v>2048.5001694613397</v>
      </c>
      <c r="K72" s="22">
        <f>H72*K71*K77/10000</f>
        <v>2122.6462174775515</v>
      </c>
      <c r="L72" s="22">
        <f t="shared" ref="L72:V72" si="41">I72*L71*L77/10000</f>
        <v>2189.5371835863616</v>
      </c>
      <c r="M72" s="22">
        <f t="shared" si="41"/>
        <v>2256.8818594119198</v>
      </c>
      <c r="N72" s="22">
        <f t="shared" si="41"/>
        <v>2266.3029949916531</v>
      </c>
      <c r="O72" s="22">
        <f t="shared" si="41"/>
        <v>2359.7274146938562</v>
      </c>
      <c r="P72" s="22">
        <f t="shared" si="41"/>
        <v>2483.434741861166</v>
      </c>
      <c r="Q72" s="22">
        <f t="shared" si="41"/>
        <v>2431.9274072207613</v>
      </c>
      <c r="R72" s="22">
        <f t="shared" si="41"/>
        <v>2555.6301510081248</v>
      </c>
      <c r="S72" s="22">
        <f t="shared" si="41"/>
        <v>2745.1268079656925</v>
      </c>
      <c r="T72" s="22">
        <f t="shared" si="41"/>
        <v>2622.6413958192034</v>
      </c>
      <c r="U72" s="22">
        <f t="shared" si="41"/>
        <v>2781.0949613297644</v>
      </c>
      <c r="V72" s="22">
        <f t="shared" si="41"/>
        <v>3047.7394471283196</v>
      </c>
    </row>
    <row r="73" spans="1:23" s="79" customFormat="1" ht="30" hidden="1" customHeight="1" x14ac:dyDescent="0.2">
      <c r="A73" s="78"/>
      <c r="B73" s="122"/>
      <c r="C73" s="76" t="s">
        <v>55</v>
      </c>
      <c r="D73" s="21"/>
      <c r="E73" s="22"/>
      <c r="F73" s="22"/>
      <c r="G73" s="22">
        <f>G10-G45</f>
        <v>1877.0129870772946</v>
      </c>
      <c r="H73" s="22">
        <f t="shared" ref="H73:V73" si="42">H10-H45</f>
        <v>1974.1680341264314</v>
      </c>
      <c r="I73" s="22">
        <f t="shared" si="42"/>
        <v>2017.461284716084</v>
      </c>
      <c r="J73" s="22">
        <f t="shared" si="42"/>
        <v>2048.5001694613393</v>
      </c>
      <c r="K73" s="22">
        <f t="shared" si="42"/>
        <v>2122.6462174775511</v>
      </c>
      <c r="L73" s="22">
        <f t="shared" si="42"/>
        <v>2189.5371835863607</v>
      </c>
      <c r="M73" s="22">
        <f t="shared" si="42"/>
        <v>2256.8818594119193</v>
      </c>
      <c r="N73" s="22">
        <f t="shared" si="42"/>
        <v>2266.3029949916531</v>
      </c>
      <c r="O73" s="22">
        <f t="shared" si="42"/>
        <v>2359.7274146938557</v>
      </c>
      <c r="P73" s="22">
        <f t="shared" si="42"/>
        <v>2483.434741861166</v>
      </c>
      <c r="Q73" s="22">
        <f>Q10-Q45</f>
        <v>2431.9274072207604</v>
      </c>
      <c r="R73" s="22">
        <f t="shared" si="42"/>
        <v>2555.6301510081239</v>
      </c>
      <c r="S73" s="22">
        <f t="shared" si="42"/>
        <v>2745.126807965692</v>
      </c>
      <c r="T73" s="22">
        <f t="shared" si="42"/>
        <v>2622.6413958192015</v>
      </c>
      <c r="U73" s="22">
        <f t="shared" si="42"/>
        <v>2781.0949613297644</v>
      </c>
      <c r="V73" s="22">
        <f t="shared" si="42"/>
        <v>3047.7394471283192</v>
      </c>
    </row>
    <row r="74" spans="1:23" s="44" customFormat="1" ht="29.25" hidden="1" customHeight="1" x14ac:dyDescent="0.2">
      <c r="A74" s="43"/>
      <c r="B74" s="123"/>
      <c r="C74" s="112" t="s">
        <v>43</v>
      </c>
      <c r="D74" s="21"/>
      <c r="E74" s="22"/>
      <c r="F74" s="22"/>
      <c r="G74" s="22">
        <f>F72*G71*G77/10000</f>
        <v>1877.0129870772951</v>
      </c>
      <c r="H74" s="22">
        <f>G72*H71*H77/10000</f>
        <v>1974.1680341264318</v>
      </c>
      <c r="I74" s="22">
        <f>G72*I71*I77/10000</f>
        <v>2017.4612847160849</v>
      </c>
      <c r="J74" s="22">
        <f t="shared" ref="J74:V74" si="43">G72*J71*J77/10000</f>
        <v>2048.5001694613397</v>
      </c>
      <c r="K74" s="22">
        <f t="shared" si="43"/>
        <v>2122.6462174775515</v>
      </c>
      <c r="L74" s="22">
        <f t="shared" si="43"/>
        <v>2189.5371835863616</v>
      </c>
      <c r="M74" s="22">
        <f t="shared" si="43"/>
        <v>2256.8818594119198</v>
      </c>
      <c r="N74" s="22">
        <f t="shared" si="43"/>
        <v>2266.3029949916531</v>
      </c>
      <c r="O74" s="22">
        <f t="shared" si="43"/>
        <v>2359.7274146938562</v>
      </c>
      <c r="P74" s="22">
        <f t="shared" si="43"/>
        <v>2483.434741861166</v>
      </c>
      <c r="Q74" s="22">
        <f t="shared" si="43"/>
        <v>2431.9274072207613</v>
      </c>
      <c r="R74" s="22">
        <f t="shared" si="43"/>
        <v>2555.6301510081248</v>
      </c>
      <c r="S74" s="22">
        <f t="shared" si="43"/>
        <v>2745.1268079656925</v>
      </c>
      <c r="T74" s="22">
        <f t="shared" si="43"/>
        <v>2622.6413958192034</v>
      </c>
      <c r="U74" s="22">
        <f t="shared" si="43"/>
        <v>2781.0949613297644</v>
      </c>
      <c r="V74" s="22">
        <f t="shared" si="43"/>
        <v>3047.7394471283196</v>
      </c>
    </row>
    <row r="75" spans="1:23" s="38" customFormat="1" ht="31.5" customHeight="1" x14ac:dyDescent="0.2">
      <c r="A75" s="34"/>
      <c r="B75" s="19" t="s">
        <v>44</v>
      </c>
      <c r="C75" s="20" t="s">
        <v>45</v>
      </c>
      <c r="D75" s="21">
        <v>434</v>
      </c>
      <c r="E75" s="22">
        <v>342</v>
      </c>
      <c r="F75" s="22">
        <v>384</v>
      </c>
      <c r="G75" s="22">
        <v>300</v>
      </c>
      <c r="H75" s="22">
        <v>150</v>
      </c>
      <c r="I75" s="22">
        <v>200</v>
      </c>
      <c r="J75" s="22">
        <v>250</v>
      </c>
      <c r="K75" s="22">
        <v>170</v>
      </c>
      <c r="L75" s="22">
        <v>230</v>
      </c>
      <c r="M75" s="22">
        <v>280</v>
      </c>
      <c r="N75" s="22">
        <v>190</v>
      </c>
      <c r="O75" s="22">
        <v>230</v>
      </c>
      <c r="P75" s="22">
        <v>300</v>
      </c>
      <c r="Q75" s="22">
        <v>220</v>
      </c>
      <c r="R75" s="22">
        <v>260</v>
      </c>
      <c r="S75" s="22">
        <v>300</v>
      </c>
      <c r="T75" s="22">
        <v>230</v>
      </c>
      <c r="U75" s="22">
        <v>270</v>
      </c>
      <c r="V75" s="22">
        <v>310</v>
      </c>
    </row>
    <row r="76" spans="1:23" s="38" customFormat="1" ht="54.75" customHeight="1" x14ac:dyDescent="0.2">
      <c r="A76" s="34"/>
      <c r="B76" s="19" t="s">
        <v>46</v>
      </c>
      <c r="C76" s="20" t="s">
        <v>17</v>
      </c>
      <c r="D76" s="21">
        <v>1882.3</v>
      </c>
      <c r="E76" s="22">
        <v>1884</v>
      </c>
      <c r="F76" s="22">
        <v>1884</v>
      </c>
      <c r="G76" s="22">
        <v>1900</v>
      </c>
      <c r="H76" s="22">
        <v>1950</v>
      </c>
      <c r="I76" s="22">
        <v>2000</v>
      </c>
      <c r="J76" s="22">
        <v>2050</v>
      </c>
      <c r="K76" s="22">
        <v>1980</v>
      </c>
      <c r="L76" s="22">
        <v>2030</v>
      </c>
      <c r="M76" s="22">
        <v>2080</v>
      </c>
      <c r="N76" s="22">
        <v>2000</v>
      </c>
      <c r="O76" s="22">
        <v>2040</v>
      </c>
      <c r="P76" s="22">
        <v>2080</v>
      </c>
      <c r="Q76" s="22">
        <v>2000</v>
      </c>
      <c r="R76" s="22">
        <v>2040</v>
      </c>
      <c r="S76" s="22">
        <v>2080</v>
      </c>
      <c r="T76" s="22">
        <v>2000</v>
      </c>
      <c r="U76" s="22">
        <v>2040</v>
      </c>
      <c r="V76" s="22">
        <v>2080</v>
      </c>
    </row>
    <row r="77" spans="1:23" s="38" customFormat="1" ht="72.75" customHeight="1" x14ac:dyDescent="0.2">
      <c r="A77" s="34"/>
      <c r="B77" s="19" t="s">
        <v>47</v>
      </c>
      <c r="C77" s="20" t="s">
        <v>48</v>
      </c>
      <c r="D77" s="21">
        <v>109</v>
      </c>
      <c r="E77" s="22">
        <v>105</v>
      </c>
      <c r="F77" s="22">
        <v>104.1</v>
      </c>
      <c r="G77" s="22">
        <v>105.1</v>
      </c>
      <c r="H77" s="22">
        <v>105.2</v>
      </c>
      <c r="I77" s="22">
        <v>105</v>
      </c>
      <c r="J77" s="22">
        <v>104.8</v>
      </c>
      <c r="K77" s="22">
        <v>105.6</v>
      </c>
      <c r="L77" s="22">
        <v>105.4</v>
      </c>
      <c r="M77" s="22">
        <v>105.2</v>
      </c>
      <c r="N77" s="22">
        <v>105.5</v>
      </c>
      <c r="O77" s="22">
        <v>105.3</v>
      </c>
      <c r="P77" s="22">
        <v>105.1</v>
      </c>
      <c r="Q77" s="22">
        <v>105.4</v>
      </c>
      <c r="R77" s="22">
        <v>105.2</v>
      </c>
      <c r="S77" s="22">
        <v>105</v>
      </c>
      <c r="T77" s="22">
        <v>105.3</v>
      </c>
      <c r="U77" s="22">
        <v>105.1</v>
      </c>
      <c r="V77" s="22">
        <v>104.9</v>
      </c>
    </row>
    <row r="78" spans="1:23" ht="14.25" customHeight="1" x14ac:dyDescent="0.2">
      <c r="A78" s="1"/>
      <c r="B78" s="17"/>
      <c r="C78" s="17"/>
    </row>
    <row r="79" spans="1:23" ht="14.25" customHeight="1" x14ac:dyDescent="0.2">
      <c r="A79" s="1"/>
      <c r="B79" s="17"/>
      <c r="C79" s="17"/>
    </row>
    <row r="80" spans="1:23" ht="14.25" customHeight="1" x14ac:dyDescent="0.2">
      <c r="A80" s="1"/>
    </row>
    <row r="81" spans="1:22" s="29" customFormat="1" ht="27.75" customHeight="1" x14ac:dyDescent="0.35">
      <c r="A81" s="28"/>
      <c r="B81" s="124" t="s">
        <v>50</v>
      </c>
      <c r="C81" s="124"/>
      <c r="D81" s="124"/>
      <c r="E81" s="124"/>
      <c r="F81" s="69"/>
      <c r="G81" s="70"/>
      <c r="H81" s="71"/>
      <c r="I81" s="71"/>
      <c r="J81" s="71"/>
      <c r="K81" s="71"/>
      <c r="L81" s="71"/>
      <c r="M81" s="71"/>
      <c r="N81" s="71"/>
      <c r="O81" s="125" t="s">
        <v>49</v>
      </c>
      <c r="P81" s="125"/>
      <c r="Q81" s="72"/>
      <c r="R81" s="125" t="s">
        <v>49</v>
      </c>
      <c r="S81" s="125"/>
      <c r="T81" s="126" t="s">
        <v>51</v>
      </c>
      <c r="U81" s="126"/>
      <c r="V81" s="126"/>
    </row>
  </sheetData>
  <mergeCells count="20">
    <mergeCell ref="B1:C1"/>
    <mergeCell ref="R1:V1"/>
    <mergeCell ref="B3:V3"/>
    <mergeCell ref="B5:B7"/>
    <mergeCell ref="C5:C7"/>
    <mergeCell ref="D5:D6"/>
    <mergeCell ref="E5:E6"/>
    <mergeCell ref="F5:F6"/>
    <mergeCell ref="G5:G6"/>
    <mergeCell ref="H5:V5"/>
    <mergeCell ref="B81:E81"/>
    <mergeCell ref="O81:P81"/>
    <mergeCell ref="R81:S81"/>
    <mergeCell ref="T81:V81"/>
    <mergeCell ref="H6:J6"/>
    <mergeCell ref="K6:M6"/>
    <mergeCell ref="N6:P6"/>
    <mergeCell ref="Q6:S6"/>
    <mergeCell ref="T6:V6"/>
    <mergeCell ref="B43:B45"/>
  </mergeCells>
  <pageMargins left="0.19685039370078741" right="0.19685039370078741" top="0.59055118110236227" bottom="0.19685039370078741" header="0.31496062992125984" footer="0.11811023622047245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21.11.2019 (КЭ 15-40)</vt:lpstr>
      <vt:lpstr>'21.11.2019 (КЭ 15-40)'!Заголовки_для_печати</vt:lpstr>
      <vt:lpstr>'21.11.2019 (КЭ 15-40)'!Область_печати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Elvira-Ekonom</dc:creator>
  <cp:lastModifiedBy>Elvira-Ekonom</cp:lastModifiedBy>
  <cp:lastPrinted>2019-11-25T14:30:10Z</cp:lastPrinted>
  <dcterms:created xsi:type="dcterms:W3CDTF">2019-06-21T11:51:29Z</dcterms:created>
  <dcterms:modified xsi:type="dcterms:W3CDTF">2019-11-25T14:30:18Z</dcterms:modified>
</cp:coreProperties>
</file>